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2\OCT 2022\"/>
    </mc:Choice>
  </mc:AlternateContent>
  <xr:revisionPtr revIDLastSave="0" documentId="13_ncr:1_{3B19B448-7B9C-458D-B972-CB605F36BFA8}" xr6:coauthVersionLast="47" xr6:coauthVersionMax="47" xr10:uidLastSave="{00000000-0000-0000-0000-000000000000}"/>
  <bookViews>
    <workbookView xWindow="-120" yWindow="-120" windowWidth="29040" windowHeight="15840" tabRatio="716" activeTab="6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17" l="1"/>
  <c r="O36" i="117" s="1"/>
  <c r="R36" i="117" s="1"/>
  <c r="S36" i="117" s="1"/>
  <c r="I32" i="117"/>
  <c r="H32" i="117"/>
  <c r="H20" i="117"/>
  <c r="H26" i="117" s="1"/>
  <c r="Q37" i="117"/>
  <c r="O37" i="117"/>
  <c r="N37" i="117" s="1"/>
  <c r="M37" i="117" s="1"/>
  <c r="H33" i="117"/>
  <c r="I33" i="117" s="1"/>
  <c r="H19" i="116"/>
  <c r="J33" i="117" l="1"/>
  <c r="G14" i="122"/>
  <c r="P24" i="117" l="1"/>
  <c r="O24" i="117" s="1"/>
  <c r="R24" i="117" s="1"/>
  <c r="S24" i="117" s="1"/>
  <c r="G12" i="114" l="1"/>
  <c r="G22" i="112"/>
  <c r="G15" i="112"/>
  <c r="G18" i="112" s="1"/>
  <c r="G17" i="122"/>
  <c r="G20" i="122" s="1"/>
  <c r="C14" i="122"/>
  <c r="C17" i="122" s="1"/>
  <c r="C20" i="122" s="1"/>
  <c r="G14" i="112" l="1"/>
  <c r="D24" i="120"/>
  <c r="C24" i="120"/>
  <c r="P12" i="117" l="1"/>
  <c r="O12" i="117" s="1"/>
  <c r="R12" i="117" s="1"/>
  <c r="S12" i="117" s="1"/>
  <c r="H15" i="117"/>
  <c r="H27" i="117" s="1"/>
  <c r="I21" i="117" l="1"/>
  <c r="I15" i="117"/>
  <c r="G17" i="112" l="1"/>
  <c r="H20" i="116" l="1"/>
  <c r="H24" i="116" s="1"/>
  <c r="B20" i="120"/>
  <c r="B13" i="120"/>
  <c r="B12" i="120"/>
  <c r="B24" i="120"/>
  <c r="H22" i="117" l="1"/>
  <c r="H28" i="117" s="1"/>
  <c r="H34" i="117" s="1"/>
  <c r="J34" i="117" s="1"/>
  <c r="K34" i="117" s="1"/>
  <c r="L34" i="117" s="1"/>
  <c r="G20" i="112"/>
  <c r="E10" i="112"/>
  <c r="O22" i="112"/>
  <c r="G19" i="112"/>
  <c r="O19" i="112" s="1"/>
  <c r="F19" i="112"/>
  <c r="E19" i="112"/>
  <c r="L20" i="112" l="1"/>
  <c r="G23" i="112"/>
  <c r="J16" i="117"/>
  <c r="K16" i="117" s="1"/>
  <c r="L16" i="117" s="1"/>
  <c r="H19" i="112"/>
  <c r="K19" i="112" s="1"/>
  <c r="J19" i="112" s="1"/>
  <c r="H22" i="112"/>
  <c r="K22" i="112" s="1"/>
  <c r="J22" i="112" s="1"/>
  <c r="N20" i="112"/>
  <c r="I20" i="112"/>
  <c r="M20" i="112"/>
  <c r="H20" i="112"/>
  <c r="N23" i="112" l="1"/>
  <c r="L23" i="112"/>
  <c r="M23" i="112"/>
  <c r="I23" i="112"/>
  <c r="H23" i="112"/>
  <c r="M19" i="112"/>
  <c r="M22" i="112"/>
  <c r="D28" i="120" l="1"/>
  <c r="C28" i="120"/>
  <c r="B28" i="120"/>
  <c r="E24" i="120"/>
  <c r="A28" i="120"/>
  <c r="A24" i="120"/>
  <c r="A20" i="120"/>
  <c r="D20" i="120"/>
  <c r="C20" i="120"/>
  <c r="D16" i="120"/>
  <c r="C16" i="120"/>
  <c r="B16" i="120"/>
  <c r="A16" i="120"/>
  <c r="A12" i="120"/>
  <c r="D12" i="120"/>
  <c r="C12" i="120"/>
  <c r="A13" i="120"/>
  <c r="A11" i="120"/>
  <c r="B11" i="120"/>
  <c r="D20" i="116"/>
  <c r="C20" i="116"/>
  <c r="B20" i="116"/>
  <c r="A20" i="116"/>
  <c r="D29" i="116"/>
  <c r="C29" i="116"/>
  <c r="B29" i="116"/>
  <c r="A29" i="116"/>
  <c r="D25" i="116"/>
  <c r="C25" i="116"/>
  <c r="B25" i="116"/>
  <c r="A25" i="116"/>
  <c r="D21" i="116"/>
  <c r="C21" i="116"/>
  <c r="B21" i="116"/>
  <c r="A21" i="116"/>
  <c r="A22" i="116"/>
  <c r="B22" i="116"/>
  <c r="A23" i="116"/>
  <c r="B23" i="116"/>
  <c r="C23" i="116"/>
  <c r="D17" i="116"/>
  <c r="C17" i="116"/>
  <c r="B17" i="116"/>
  <c r="A17" i="116"/>
  <c r="D13" i="116"/>
  <c r="C13" i="116"/>
  <c r="B13" i="116"/>
  <c r="A13" i="116"/>
  <c r="E36" i="117"/>
  <c r="E28" i="120" s="1"/>
  <c r="E30" i="117"/>
  <c r="E25" i="116" s="1"/>
  <c r="E24" i="117"/>
  <c r="E21" i="116" s="1"/>
  <c r="E18" i="117"/>
  <c r="E16" i="120" s="1"/>
  <c r="E12" i="117"/>
  <c r="E13" i="116" s="1"/>
  <c r="H19" i="120"/>
  <c r="H23" i="120" s="1"/>
  <c r="H27" i="120" s="1"/>
  <c r="J27" i="120" s="1"/>
  <c r="H18" i="120"/>
  <c r="H23" i="116"/>
  <c r="H19" i="117"/>
  <c r="B29" i="120"/>
  <c r="B27" i="120"/>
  <c r="B26" i="120"/>
  <c r="B25" i="120"/>
  <c r="B23" i="120"/>
  <c r="B22" i="120"/>
  <c r="B21" i="120"/>
  <c r="B19" i="120"/>
  <c r="B18" i="120"/>
  <c r="B17" i="120"/>
  <c r="B15" i="120"/>
  <c r="B14" i="120"/>
  <c r="B10" i="120"/>
  <c r="A29" i="120"/>
  <c r="A25" i="120"/>
  <c r="A23" i="120"/>
  <c r="A21" i="120"/>
  <c r="A19" i="120"/>
  <c r="A18" i="120"/>
  <c r="A17" i="120"/>
  <c r="A15" i="120"/>
  <c r="A27" i="120"/>
  <c r="A26" i="120"/>
  <c r="A22" i="120"/>
  <c r="A14" i="120"/>
  <c r="A10" i="120"/>
  <c r="C28" i="116"/>
  <c r="C29" i="120" s="1"/>
  <c r="E29" i="120" s="1"/>
  <c r="C27" i="116"/>
  <c r="C27" i="120" s="1"/>
  <c r="E27" i="120" s="1"/>
  <c r="C26" i="116"/>
  <c r="B28" i="116"/>
  <c r="B27" i="116"/>
  <c r="B26" i="116"/>
  <c r="A28" i="116"/>
  <c r="A27" i="116"/>
  <c r="A26" i="116"/>
  <c r="C16" i="116"/>
  <c r="C15" i="116"/>
  <c r="C14" i="116"/>
  <c r="C10" i="116"/>
  <c r="E10" i="116" s="1"/>
  <c r="B18" i="116"/>
  <c r="A18" i="116"/>
  <c r="B10" i="116"/>
  <c r="A10" i="116"/>
  <c r="E35" i="117"/>
  <c r="E34" i="117"/>
  <c r="E29" i="117"/>
  <c r="E28" i="117"/>
  <c r="E23" i="117"/>
  <c r="E20" i="116" s="1"/>
  <c r="E22" i="117"/>
  <c r="E20" i="120" s="1"/>
  <c r="E11" i="117"/>
  <c r="E12" i="120" s="1"/>
  <c r="E10" i="117"/>
  <c r="Q31" i="117" l="1"/>
  <c r="O31" i="117"/>
  <c r="N31" i="117" s="1"/>
  <c r="M31" i="117" s="1"/>
  <c r="O25" i="117"/>
  <c r="N25" i="117" s="1"/>
  <c r="M25" i="117" s="1"/>
  <c r="Q25" i="117"/>
  <c r="E29" i="116"/>
  <c r="E17" i="116"/>
  <c r="L23" i="116"/>
  <c r="M23" i="116"/>
  <c r="N23" i="116"/>
  <c r="I23" i="116"/>
  <c r="O23" i="116"/>
  <c r="K23" i="116"/>
  <c r="P23" i="116"/>
  <c r="H27" i="116"/>
  <c r="K27" i="116" s="1"/>
  <c r="N27" i="116" l="1"/>
  <c r="M27" i="116"/>
  <c r="I27" i="116"/>
  <c r="P27" i="116"/>
  <c r="O27" i="116"/>
  <c r="L27" i="116"/>
  <c r="G11" i="115"/>
  <c r="G12" i="115" s="1"/>
  <c r="G14" i="114"/>
  <c r="H20" i="122"/>
  <c r="H14" i="114" l="1"/>
  <c r="K12" i="115"/>
  <c r="G13" i="115"/>
  <c r="D20" i="122"/>
  <c r="I12" i="115"/>
  <c r="J12" i="115"/>
  <c r="L12" i="115"/>
  <c r="H12" i="115"/>
  <c r="H14" i="115" l="1"/>
  <c r="J14" i="115"/>
  <c r="K14" i="115"/>
  <c r="L14" i="115"/>
  <c r="I14" i="115"/>
  <c r="I13" i="115"/>
  <c r="L13" i="115"/>
  <c r="J13" i="115"/>
  <c r="K13" i="115"/>
  <c r="H13" i="115"/>
  <c r="I14" i="120"/>
  <c r="J19" i="120"/>
  <c r="J15" i="120"/>
  <c r="I18" i="120" l="1"/>
  <c r="I26" i="120"/>
  <c r="H28" i="116"/>
  <c r="P19" i="116"/>
  <c r="O19" i="116"/>
  <c r="N19" i="116"/>
  <c r="M19" i="116"/>
  <c r="L19" i="116"/>
  <c r="K19" i="116"/>
  <c r="I19" i="116"/>
  <c r="J22" i="117"/>
  <c r="K22" i="117" s="1"/>
  <c r="L22" i="117" s="1"/>
  <c r="I20" i="117"/>
  <c r="I8" i="117"/>
  <c r="J27" i="117"/>
  <c r="I27" i="117"/>
  <c r="G11" i="113"/>
  <c r="G12" i="113" s="1"/>
  <c r="G13" i="113" s="1"/>
  <c r="C12" i="114"/>
  <c r="C13" i="114" s="1"/>
  <c r="F16" i="112"/>
  <c r="E16" i="112"/>
  <c r="E13" i="112"/>
  <c r="H17" i="122"/>
  <c r="C20" i="112"/>
  <c r="D20" i="112" s="1"/>
  <c r="B20" i="112"/>
  <c r="A20" i="112"/>
  <c r="C17" i="112"/>
  <c r="D17" i="112" s="1"/>
  <c r="B17" i="112"/>
  <c r="A17" i="112"/>
  <c r="D17" i="122"/>
  <c r="C10" i="115"/>
  <c r="A11" i="115"/>
  <c r="B11" i="115"/>
  <c r="A12" i="115"/>
  <c r="B12" i="115"/>
  <c r="A13" i="115"/>
  <c r="B13" i="115"/>
  <c r="B10" i="115"/>
  <c r="A10" i="115"/>
  <c r="B14" i="116"/>
  <c r="A14" i="116"/>
  <c r="E17" i="117"/>
  <c r="E16" i="117"/>
  <c r="G16" i="112"/>
  <c r="G10" i="112"/>
  <c r="F10" i="112"/>
  <c r="F13" i="112"/>
  <c r="I14" i="117"/>
  <c r="I9" i="117"/>
  <c r="H14" i="113" l="1"/>
  <c r="I14" i="113"/>
  <c r="J14" i="113"/>
  <c r="K14" i="113"/>
  <c r="L14" i="113"/>
  <c r="M14" i="113"/>
  <c r="N14" i="113" s="1"/>
  <c r="M20" i="116"/>
  <c r="R20" i="116"/>
  <c r="K20" i="116"/>
  <c r="L20" i="116"/>
  <c r="J20" i="116"/>
  <c r="S20" i="116"/>
  <c r="G24" i="112"/>
  <c r="H21" i="112"/>
  <c r="I21" i="112"/>
  <c r="N21" i="112"/>
  <c r="M21" i="112"/>
  <c r="C14" i="114"/>
  <c r="C13" i="115" s="1"/>
  <c r="C11" i="115"/>
  <c r="C12" i="115"/>
  <c r="H11" i="122"/>
  <c r="S13" i="116"/>
  <c r="R13" i="116"/>
  <c r="M13" i="116"/>
  <c r="L13" i="116"/>
  <c r="K13" i="116"/>
  <c r="J13" i="116"/>
  <c r="P15" i="116"/>
  <c r="O15" i="116"/>
  <c r="N15" i="116"/>
  <c r="M15" i="116"/>
  <c r="L15" i="116"/>
  <c r="K15" i="116"/>
  <c r="I15" i="116"/>
  <c r="Q13" i="117"/>
  <c r="O13" i="117"/>
  <c r="N13" i="117" s="1"/>
  <c r="M13" i="117" s="1"/>
  <c r="J10" i="117"/>
  <c r="K10" i="117" s="1"/>
  <c r="L10" i="117" s="1"/>
  <c r="I24" i="112" l="1"/>
  <c r="H24" i="112"/>
  <c r="N24" i="112"/>
  <c r="M24" i="112"/>
  <c r="S28" i="116"/>
  <c r="L28" i="116"/>
  <c r="K28" i="116"/>
  <c r="R28" i="116"/>
  <c r="M28" i="116"/>
  <c r="J28" i="116"/>
  <c r="I26" i="117"/>
  <c r="C24" i="116"/>
  <c r="C25" i="120" s="1"/>
  <c r="C23" i="120"/>
  <c r="C21" i="120"/>
  <c r="C19" i="116"/>
  <c r="C19" i="120" s="1"/>
  <c r="C17" i="120"/>
  <c r="C15" i="120"/>
  <c r="C12" i="116"/>
  <c r="C13" i="120" s="1"/>
  <c r="C11" i="116"/>
  <c r="C11" i="120" s="1"/>
  <c r="E11" i="120" s="1"/>
  <c r="B24" i="116"/>
  <c r="A24" i="116"/>
  <c r="B19" i="116"/>
  <c r="A19" i="116"/>
  <c r="B16" i="116"/>
  <c r="B15" i="116"/>
  <c r="A16" i="116"/>
  <c r="A15" i="116"/>
  <c r="B12" i="116"/>
  <c r="B11" i="116"/>
  <c r="A12" i="116"/>
  <c r="A11" i="116"/>
  <c r="A11" i="113" l="1"/>
  <c r="B11" i="113"/>
  <c r="A12" i="113"/>
  <c r="B12" i="113"/>
  <c r="A13" i="113"/>
  <c r="B13" i="113"/>
  <c r="C10" i="113"/>
  <c r="D10" i="113" s="1"/>
  <c r="B10" i="113"/>
  <c r="A10" i="113"/>
  <c r="C14" i="112"/>
  <c r="C11" i="112"/>
  <c r="B11" i="112"/>
  <c r="B14" i="112"/>
  <c r="A14" i="112"/>
  <c r="A11" i="112"/>
  <c r="J11" i="120" l="1"/>
  <c r="E25" i="120"/>
  <c r="E23" i="120"/>
  <c r="E21" i="120"/>
  <c r="E19" i="120"/>
  <c r="E17" i="120"/>
  <c r="E15" i="120"/>
  <c r="O19" i="117" l="1"/>
  <c r="J28" i="117" l="1"/>
  <c r="K28" i="117" s="1"/>
  <c r="L28" i="117" s="1"/>
  <c r="D11" i="112" l="1"/>
  <c r="E13" i="120"/>
  <c r="E12" i="116"/>
  <c r="E11" i="116"/>
  <c r="N19" i="117"/>
  <c r="M19" i="117" s="1"/>
  <c r="Q19" i="117"/>
  <c r="L11" i="112"/>
  <c r="J23" i="120" l="1"/>
  <c r="D11" i="122"/>
  <c r="G13" i="112" l="1"/>
  <c r="D14" i="122"/>
  <c r="H12" i="114"/>
  <c r="H14" i="122"/>
  <c r="H13" i="114" l="1"/>
  <c r="C11" i="113" l="1"/>
  <c r="D11" i="113" s="1"/>
  <c r="D11" i="115"/>
  <c r="C12" i="113" l="1"/>
  <c r="D12" i="113" s="1"/>
  <c r="D12" i="115"/>
  <c r="H10" i="113"/>
  <c r="I10" i="113"/>
  <c r="J10" i="113"/>
  <c r="K10" i="113"/>
  <c r="L10" i="113"/>
  <c r="M10" i="113"/>
  <c r="N10" i="113" s="1"/>
  <c r="D13" i="115" l="1"/>
  <c r="C13" i="113"/>
  <c r="D13" i="113" s="1"/>
  <c r="L14" i="112"/>
  <c r="I14" i="112" l="1"/>
  <c r="N14" i="112"/>
  <c r="M14" i="112"/>
  <c r="H14" i="112"/>
  <c r="D10" i="115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D11" i="114" l="1"/>
  <c r="D12" i="114" s="1"/>
  <c r="D13" i="114" s="1"/>
  <c r="D14" i="114" s="1"/>
  <c r="I11" i="116" l="1"/>
  <c r="I10" i="120"/>
  <c r="I22" i="120" l="1"/>
  <c r="N11" i="116" l="1"/>
  <c r="L11" i="116" l="1"/>
  <c r="P11" i="116"/>
  <c r="K11" i="116"/>
  <c r="M11" i="116"/>
  <c r="O11" i="116"/>
  <c r="J11" i="113" l="1"/>
  <c r="M11" i="113" l="1"/>
  <c r="N11" i="113" s="1"/>
  <c r="I11" i="113"/>
  <c r="L11" i="113"/>
  <c r="H11" i="113"/>
  <c r="K11" i="113"/>
  <c r="D14" i="112" l="1"/>
  <c r="R17" i="116" l="1"/>
  <c r="L17" i="116"/>
  <c r="J17" i="116"/>
  <c r="M17" i="116"/>
  <c r="K17" i="116"/>
  <c r="S17" i="116"/>
  <c r="M24" i="116"/>
  <c r="K24" i="116"/>
  <c r="L24" i="116"/>
  <c r="J24" i="116"/>
  <c r="S24" i="116"/>
  <c r="R24" i="116"/>
  <c r="M12" i="113" l="1"/>
  <c r="N12" i="113" s="1"/>
  <c r="I12" i="113"/>
  <c r="L12" i="113"/>
  <c r="H12" i="113"/>
  <c r="K12" i="113"/>
  <c r="J12" i="113"/>
  <c r="K13" i="113" l="1"/>
  <c r="I13" i="113"/>
  <c r="H13" i="113"/>
  <c r="J13" i="113"/>
  <c r="M13" i="113"/>
  <c r="N13" i="113" s="1"/>
  <c r="L13" i="113"/>
</calcChain>
</file>

<file path=xl/sharedStrings.xml><?xml version="1.0" encoding="utf-8"?>
<sst xmlns="http://schemas.openxmlformats.org/spreadsheetml/2006/main" count="871" uniqueCount="292">
  <si>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</si>
  <si>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</si>
  <si>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</si>
  <si>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</si>
  <si>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</si>
  <si>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</si>
  <si>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</si>
  <si>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</si>
  <si>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</si>
  <si>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</si>
  <si>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</si>
  <si>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</si>
  <si>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</si>
  <si>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</si>
  <si>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</si>
  <si>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</si>
  <si>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</si>
  <si>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</si>
  <si>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</si>
  <si>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</si>
  <si>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</si>
  <si>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</si>
  <si>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</si>
  <si>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</si>
  <si>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</si>
  <si>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</si>
  <si>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</si>
  <si>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</si>
  <si>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</si>
  <si>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</si>
  <si>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</si>
  <si>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</si>
  <si>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</si>
  <si>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</si>
  <si>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</si>
  <si>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</si>
  <si>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</si>
  <si>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</si>
  <si>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</si>
  <si>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</si>
  <si>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</si>
  <si>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</si>
  <si>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</si>
  <si>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</si>
  <si>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</si>
  <si>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</si>
  <si>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</si>
  <si>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</si>
  <si>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</si>
  <si>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</si>
  <si>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</si>
  <si>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</si>
  <si>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</si>
  <si>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</si>
  <si>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</si>
  <si>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</si>
  <si>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</si>
  <si>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</si>
  <si>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</si>
  <si>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</si>
  <si>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</si>
  <si>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</si>
  <si>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</si>
  <si>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</si>
  <si>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</si>
  <si>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</si>
  <si>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</si>
  <si>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</si>
  <si>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</si>
  <si>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</si>
  <si>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</si>
  <si>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</si>
  <si>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</si>
  <si>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</si>
  <si>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</si>
  <si>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</si>
  <si>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</si>
  <si>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</si>
  <si>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</si>
  <si>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</si>
  <si>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</si>
  <si>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</si>
  <si>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</si>
  <si>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</si>
  <si>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</si>
  <si>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</si>
  <si>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</si>
  <si>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</si>
  <si>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</si>
  <si>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</si>
  <si>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</si>
  <si>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</si>
  <si>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</si>
  <si>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</si>
  <si>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</si>
  <si>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</si>
  <si>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WAX2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</si>
  <si>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</si>
  <si>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</si>
  <si>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</si>
  <si>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</si>
  <si>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</si>
  <si>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</si>
  <si>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</si>
  <si>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</si>
  <si>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</si>
  <si>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</si>
  <si>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</si>
  <si>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</si>
  <si>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</si>
  <si>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</si>
  <si>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</si>
  <si>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</si>
  <si>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</si>
  <si>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</si>
  <si>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</si>
  <si>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</si>
  <si>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</si>
  <si>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BLANK SAILING</t>
  </si>
  <si>
    <t>22:00 FRI in TCHP // 04:00 AM FRI in CAT LAI // 22:00 PM THU at TRANSIMEX, TANAMEXCO (don’t accept ICD PHUOCLONG /BINHDUONG)</t>
  </si>
  <si>
    <t>FEEDER
(VSX - VTS - IHX)</t>
  </si>
  <si>
    <t>BALBOA</t>
  </si>
  <si>
    <t>SUN</t>
  </si>
  <si>
    <t>FEEDER
(QVS - VTS - IHX)</t>
  </si>
  <si>
    <t>FEEDER (CV2 E)</t>
  </si>
  <si>
    <t xml:space="preserve"> </t>
  </si>
  <si>
    <t>TUE</t>
  </si>
  <si>
    <t>NZ NINGBO</t>
  </si>
  <si>
    <t>SEAMAX STAMFORD</t>
  </si>
  <si>
    <t>FEEDER
(VTS - IHX - VSX)</t>
  </si>
  <si>
    <t>FEEDER (CV2-E)</t>
  </si>
  <si>
    <t>ZHONG HANG SHENG</t>
  </si>
  <si>
    <t xml:space="preserve">	
AS PAMELA</t>
  </si>
  <si>
    <t>074W</t>
  </si>
  <si>
    <t>COSCO ASIA</t>
  </si>
  <si>
    <t>057E</t>
  </si>
  <si>
    <t>EXPRESS SPAIN</t>
  </si>
  <si>
    <t>EXPRESS ARGENTINA</t>
  </si>
  <si>
    <t>HSL PARATY</t>
  </si>
  <si>
    <t>110W</t>
  </si>
  <si>
    <t>AS PAMELA</t>
  </si>
  <si>
    <t xml:space="preserve">	
NZ NINGBO</t>
  </si>
  <si>
    <t>017N</t>
  </si>
  <si>
    <t>016E</t>
  </si>
  <si>
    <t>OOCL HO CHI MINH CITY</t>
  </si>
  <si>
    <t>CMA CGM MUNDRA</t>
  </si>
  <si>
    <t>1080E</t>
  </si>
  <si>
    <t>SANTA LOUKIA</t>
  </si>
  <si>
    <t>CSCL LIMA</t>
  </si>
  <si>
    <t>CAPE FAWLEY</t>
  </si>
  <si>
    <t>SPIRIT OF CAPE TOWN</t>
  </si>
  <si>
    <t>HANSA OSTERBURG</t>
  </si>
  <si>
    <t>239W</t>
  </si>
  <si>
    <t>240W</t>
  </si>
  <si>
    <t>KOTA LEKAS</t>
  </si>
  <si>
    <t>EVER DIADEM</t>
  </si>
  <si>
    <t>168W</t>
  </si>
  <si>
    <t>134W</t>
  </si>
  <si>
    <t>SEASPAN KYOTO</t>
  </si>
  <si>
    <t>STAMATIS B</t>
  </si>
  <si>
    <t>238W</t>
  </si>
  <si>
    <t>152N</t>
  </si>
  <si>
    <t>046N</t>
  </si>
  <si>
    <t>WAN FU DA</t>
  </si>
  <si>
    <t>163N</t>
  </si>
  <si>
    <t>162E</t>
  </si>
  <si>
    <t>017E</t>
  </si>
  <si>
    <t>152E</t>
  </si>
  <si>
    <t>046E</t>
  </si>
  <si>
    <t xml:space="preserve">	
0597-051E</t>
  </si>
  <si>
    <t>EVER LAWFUL</t>
  </si>
  <si>
    <t>YM UTILITY</t>
  </si>
  <si>
    <t>079E</t>
  </si>
  <si>
    <t xml:space="preserve">	
XIN MEI ZHOU</t>
  </si>
  <si>
    <t>148E</t>
  </si>
  <si>
    <t>WAN HAI 621</t>
  </si>
  <si>
    <t>007E</t>
  </si>
  <si>
    <t xml:space="preserve">	
KOTA CEMPAKA</t>
  </si>
  <si>
    <t>056E</t>
  </si>
  <si>
    <t>WAN HAI 722</t>
  </si>
  <si>
    <t>008E</t>
  </si>
  <si>
    <t>WAN HAI 622</t>
  </si>
  <si>
    <t>009E</t>
  </si>
  <si>
    <t>0MHCDE1MA</t>
  </si>
  <si>
    <t>CMA CGM PELLEAS</t>
  </si>
  <si>
    <t xml:space="preserve">0MHCFE1MA
 </t>
  </si>
  <si>
    <t>CMA CGM ALASKA</t>
  </si>
  <si>
    <t>0MHDBE1MA</t>
  </si>
  <si>
    <t xml:space="preserve">0MHDDE1MA
 </t>
  </si>
  <si>
    <t>CMA CGM MUMBAI</t>
  </si>
  <si>
    <t xml:space="preserve">	
EVER FORE</t>
  </si>
  <si>
    <t>1081E</t>
  </si>
  <si>
    <t>1082E</t>
  </si>
  <si>
    <t>1083E</t>
  </si>
  <si>
    <t>EVER FINE</t>
  </si>
  <si>
    <t>EVER FORTUNE</t>
  </si>
  <si>
    <t>EVER FIT</t>
  </si>
  <si>
    <t>SEASPAN OCEANIA</t>
  </si>
  <si>
    <t>031E</t>
  </si>
  <si>
    <t>155E</t>
  </si>
  <si>
    <t>086E</t>
  </si>
  <si>
    <t>049E</t>
  </si>
  <si>
    <t>XIN YA ZHOU</t>
  </si>
  <si>
    <t>CSCL AUTUMN</t>
  </si>
  <si>
    <t>CMA CGM MUSCA</t>
  </si>
  <si>
    <t xml:space="preserve">	
0PPE1E1MA</t>
  </si>
  <si>
    <t xml:space="preserve">	
0PPDXE1MA</t>
  </si>
  <si>
    <t>048E</t>
  </si>
  <si>
    <t>CMA CGM THALASSA</t>
  </si>
  <si>
    <t>CSCL LONG BEACH</t>
  </si>
  <si>
    <t xml:space="preserve">	
SEASPAN HUDSON</t>
  </si>
  <si>
    <t>202S</t>
  </si>
  <si>
    <t>141S</t>
  </si>
  <si>
    <t>032S</t>
  </si>
  <si>
    <t>083S</t>
  </si>
  <si>
    <t>024S</t>
  </si>
  <si>
    <t>033S</t>
  </si>
  <si>
    <t>203S</t>
  </si>
  <si>
    <t>142S</t>
  </si>
  <si>
    <t>034S</t>
  </si>
  <si>
    <t>084S</t>
  </si>
  <si>
    <t>025S</t>
  </si>
  <si>
    <t>035S</t>
  </si>
  <si>
    <t>204S</t>
  </si>
  <si>
    <t>143S</t>
  </si>
  <si>
    <t>036S</t>
  </si>
  <si>
    <t xml:space="preserve">	
COSCO SHIPPING THAMES</t>
  </si>
  <si>
    <t>024W</t>
  </si>
  <si>
    <t xml:space="preserve">	
EVER LEGION</t>
  </si>
  <si>
    <t xml:space="preserve">	
1508-048W</t>
  </si>
  <si>
    <t xml:space="preserve">	
COSCO SHIPPING SEINE</t>
  </si>
  <si>
    <t>028W</t>
  </si>
  <si>
    <t>YM TRUST</t>
  </si>
  <si>
    <t>005W</t>
  </si>
  <si>
    <t>CMA CGM RODOLPHE</t>
  </si>
  <si>
    <t xml:space="preserve">0AAKFW1MA
 </t>
  </si>
  <si>
    <t>APL YANGSHAN</t>
  </si>
  <si>
    <t xml:space="preserve">0BDDIW1MA
	</t>
  </si>
  <si>
    <t>KOTA CARUM</t>
  </si>
  <si>
    <t>0070W</t>
  </si>
  <si>
    <t xml:space="preserve">	
SEAMAX ROWAYTON</t>
  </si>
  <si>
    <t xml:space="preserve">0BDDMW1MA
 </t>
  </si>
  <si>
    <t>KOTA PELANGI</t>
  </si>
  <si>
    <t>0031W</t>
  </si>
  <si>
    <t>KURE</t>
  </si>
  <si>
    <t>023W</t>
  </si>
  <si>
    <t>243W</t>
  </si>
  <si>
    <t>SPIL CAYA</t>
  </si>
  <si>
    <t>241W</t>
  </si>
  <si>
    <t>AREOPOLIS</t>
  </si>
  <si>
    <t>425W</t>
  </si>
  <si>
    <t>MOLLY SCHULTE</t>
  </si>
  <si>
    <t>030W</t>
  </si>
  <si>
    <t>244W</t>
  </si>
  <si>
    <t xml:space="preserve">	
CELSIUS BRICKELL</t>
  </si>
  <si>
    <t>MAERSK NEW DELHI</t>
  </si>
  <si>
    <t>139W</t>
  </si>
  <si>
    <t>COSCO YINGKOU</t>
  </si>
  <si>
    <t>152W</t>
  </si>
  <si>
    <t>245W</t>
  </si>
  <si>
    <t>COSCO AQABA</t>
  </si>
  <si>
    <t>067W</t>
  </si>
  <si>
    <t>COSCO IZMIR</t>
  </si>
  <si>
    <t>069W</t>
  </si>
  <si>
    <t xml:space="preserve">	
NYK FUJI</t>
  </si>
  <si>
    <t>115W</t>
  </si>
  <si>
    <t>EVER DAINTY</t>
  </si>
  <si>
    <t>051W</t>
  </si>
  <si>
    <t>COSCO ASHDOD</t>
  </si>
  <si>
    <t>DOLPHIN II</t>
  </si>
  <si>
    <t>010W</t>
  </si>
  <si>
    <t>169W</t>
  </si>
  <si>
    <t>095W</t>
  </si>
  <si>
    <t xml:space="preserve">	
SEASPAN DUBAI</t>
  </si>
  <si>
    <t>NAVIOS NERINE</t>
  </si>
  <si>
    <t>044W</t>
  </si>
  <si>
    <t xml:space="preserve">	
BALTIC WEST</t>
  </si>
  <si>
    <t>242W</t>
  </si>
  <si>
    <t>GIALOVA</t>
  </si>
  <si>
    <t>EXPRESS BLACK SEA</t>
  </si>
  <si>
    <t>038W</t>
  </si>
  <si>
    <t xml:space="preserve">	
MARTINIQUE</t>
  </si>
  <si>
    <t>0061W</t>
  </si>
  <si>
    <t>VULPECULA</t>
  </si>
  <si>
    <t>COSCO KOREA</t>
  </si>
  <si>
    <t>077W</t>
  </si>
  <si>
    <t>CMA CGM ALMAVIVA</t>
  </si>
  <si>
    <t>04FDFW1MA</t>
  </si>
  <si>
    <t>APL CHARLESTON</t>
  </si>
  <si>
    <t xml:space="preserve">	
04FDHW1MA</t>
  </si>
  <si>
    <t>MAERSK SHEERNESS</t>
  </si>
  <si>
    <t>MAERSK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</si>
</sst>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2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b/>
      <sz val="11"/>
      <color rgb="FF7030A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theme="0"/>
        <bgColor theme="0"/>
      </patternFill>
    </fill>
    <fill>
      <patternFill patternType="lightDown">
        <fgColor auto="1"/>
      </patternFill>
    </fill>
    <fill>
      <patternFill patternType="solid">
        <fgColor rgb="FFFF0000"/>
        <b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0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Alignment="1">
      <alignment horizontal="center" vertical="center"/>
    </xf>
    <xf numFmtId="0" fontId="74" fillId="26" borderId="0" xfId="27" applyFont="1" applyFill="1" applyAlignment="1">
      <alignment horizontal="center" vertical="center"/>
    </xf>
    <xf numFmtId="16" fontId="74" fillId="0" borderId="0" xfId="27" applyNumberFormat="1" applyFont="1" applyAlignment="1">
      <alignment horizontal="center" vertical="center"/>
    </xf>
    <xf numFmtId="16" fontId="74" fillId="26" borderId="0" xfId="0" applyNumberFormat="1" applyFont="1" applyFill="1" applyAlignment="1">
      <alignment horizontal="center" vertical="center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16" fontId="56" fillId="26" borderId="0" xfId="24" applyNumberFormat="1" applyFont="1" applyFill="1" applyAlignment="1">
      <alignment horizontal="center" vertical="center"/>
    </xf>
    <xf numFmtId="166" fontId="56" fillId="24" borderId="0" xfId="0" applyNumberFormat="1" applyFont="1" applyFill="1" applyAlignment="1">
      <alignment horizontal="center" vertical="center"/>
    </xf>
    <xf numFmtId="16" fontId="56" fillId="0" borderId="0" xfId="24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6" fontId="75" fillId="0" borderId="0" xfId="27" quotePrefix="1" applyNumberFormat="1" applyFont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75" fillId="0" borderId="0" xfId="27" applyFont="1" applyAlignment="1">
      <alignment horizontal="left" vertical="center"/>
    </xf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61" fillId="24" borderId="0" xfId="135" applyFont="1" applyFill="1" applyAlignment="1">
      <alignment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61" fillId="26" borderId="0" xfId="27" applyFont="1" applyFill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Alignment="1">
      <alignment horizontal="left" vertical="center"/>
    </xf>
    <xf numFmtId="16" fontId="74" fillId="26" borderId="0" xfId="24" applyNumberFormat="1" applyFont="1" applyFill="1" applyAlignment="1">
      <alignment horizontal="left" vertical="center"/>
    </xf>
    <xf numFmtId="16" fontId="74" fillId="0" borderId="0" xfId="24" applyNumberFormat="1" applyFont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4" borderId="0" xfId="28" applyFont="1" applyFill="1" applyAlignment="1">
      <alignment horizontal="center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Border="1" applyAlignment="1">
      <alignment horizontal="center" vertical="center" wrapText="1"/>
    </xf>
    <xf numFmtId="0" fontId="74" fillId="26" borderId="0" xfId="27" applyFont="1" applyFill="1" applyAlignment="1">
      <alignment horizontal="left" vertical="center"/>
    </xf>
    <xf numFmtId="16" fontId="74" fillId="26" borderId="0" xfId="0" applyNumberFormat="1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/>
    </xf>
    <xf numFmtId="16" fontId="75" fillId="26" borderId="22" xfId="27" quotePrefix="1" applyNumberFormat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6" fontId="74" fillId="0" borderId="32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8" borderId="41" xfId="134" applyFont="1" applyFill="1" applyBorder="1" applyAlignment="1">
      <alignment vertical="center" wrapText="1"/>
    </xf>
    <xf numFmtId="0" fontId="44" fillId="29" borderId="37" xfId="134" applyFont="1" applyFill="1" applyBorder="1" applyAlignment="1">
      <alignment horizontal="center" vertical="center" wrapText="1"/>
    </xf>
    <xf numFmtId="165" fontId="47" fillId="25" borderId="32" xfId="133" applyNumberFormat="1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/>
    </xf>
    <xf numFmtId="16" fontId="74" fillId="25" borderId="40" xfId="0" applyNumberFormat="1" applyFont="1" applyFill="1" applyBorder="1" applyAlignment="1">
      <alignment horizontal="left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44" fillId="35" borderId="0" xfId="0" applyFont="1" applyFill="1" applyAlignment="1">
      <alignment horizontal="left"/>
    </xf>
    <xf numFmtId="0" fontId="5" fillId="25" borderId="0" xfId="132" applyFont="1" applyFill="1"/>
    <xf numFmtId="16" fontId="44" fillId="36" borderId="38" xfId="132" applyNumberFormat="1" applyFont="1" applyFill="1" applyBorder="1" applyAlignment="1">
      <alignment horizontal="center"/>
    </xf>
    <xf numFmtId="16" fontId="44" fillId="36" borderId="38" xfId="132" quotePrefix="1" applyNumberFormat="1" applyFont="1" applyFill="1" applyBorder="1" applyAlignment="1">
      <alignment horizontal="center"/>
    </xf>
    <xf numFmtId="16" fontId="44" fillId="36" borderId="38" xfId="0" applyNumberFormat="1" applyFont="1" applyFill="1" applyBorder="1" applyAlignment="1">
      <alignment horizontal="center" vertical="center" wrapText="1"/>
    </xf>
    <xf numFmtId="0" fontId="44" fillId="36" borderId="38" xfId="0" quotePrefix="1" applyFont="1" applyFill="1" applyBorder="1" applyAlignment="1">
      <alignment horizontal="center"/>
    </xf>
    <xf numFmtId="0" fontId="44" fillId="36" borderId="38" xfId="132" quotePrefix="1" applyFont="1" applyFill="1" applyBorder="1" applyAlignment="1">
      <alignment horizontal="center"/>
    </xf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48" xfId="134" applyFont="1" applyFill="1" applyBorder="1" applyAlignment="1">
      <alignment vertical="center"/>
    </xf>
    <xf numFmtId="0" fontId="44" fillId="28" borderId="50" xfId="134" applyFont="1" applyFill="1" applyBorder="1" applyAlignment="1">
      <alignment vertical="center" wrapText="1"/>
    </xf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165" fontId="44" fillId="0" borderId="32" xfId="133" applyNumberFormat="1" applyFont="1" applyBorder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0" fontId="43" fillId="25" borderId="32" xfId="132" applyFont="1" applyFill="1" applyBorder="1" applyAlignment="1">
      <alignment wrapText="1"/>
    </xf>
    <xf numFmtId="16" fontId="75" fillId="26" borderId="49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50" xfId="27" applyFont="1" applyBorder="1" applyAlignment="1">
      <alignment horizontal="center" vertical="center"/>
    </xf>
    <xf numFmtId="0" fontId="42" fillId="37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6" fontId="91" fillId="25" borderId="38" xfId="0" applyNumberFormat="1" applyFont="1" applyFill="1" applyBorder="1" applyAlignment="1">
      <alignment horizontal="center" vertical="center"/>
    </xf>
    <xf numFmtId="16" fontId="89" fillId="25" borderId="38" xfId="0" quotePrefix="1" applyNumberFormat="1" applyFont="1" applyFill="1" applyBorder="1" applyAlignment="1">
      <alignment horizontal="center"/>
    </xf>
    <xf numFmtId="0" fontId="74" fillId="25" borderId="40" xfId="0" applyFont="1" applyFill="1" applyBorder="1" applyAlignment="1">
      <alignment wrapText="1"/>
    </xf>
    <xf numFmtId="16" fontId="74" fillId="25" borderId="40" xfId="132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5" fontId="44" fillId="24" borderId="32" xfId="133" applyNumberFormat="1" applyFont="1" applyFill="1" applyBorder="1" applyAlignment="1">
      <alignment horizontal="center" vertical="center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4" fillId="25" borderId="38" xfId="0" quotePrefix="1" applyNumberFormat="1" applyFont="1" applyFill="1" applyBorder="1" applyAlignment="1">
      <alignment horizontal="center" vertical="center"/>
    </xf>
    <xf numFmtId="165" fontId="44" fillId="26" borderId="40" xfId="133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3" xfId="134" applyFont="1" applyFill="1" applyBorder="1" applyAlignment="1">
      <alignment horizontal="left"/>
    </xf>
    <xf numFmtId="165" fontId="44" fillId="24" borderId="32" xfId="133" applyNumberFormat="1" applyFont="1" applyFill="1" applyBorder="1" applyAlignment="1">
      <alignment horizontal="center" vertical="center" wrapText="1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24" borderId="30" xfId="133" applyNumberFormat="1" applyFont="1" applyFill="1" applyBorder="1" applyAlignment="1">
      <alignment horizontal="center" vertical="center"/>
    </xf>
    <xf numFmtId="165" fontId="44" fillId="0" borderId="0" xfId="133" applyNumberFormat="1" applyFont="1" applyAlignment="1">
      <alignment horizontal="center" vertical="center" wrapText="1"/>
    </xf>
    <xf numFmtId="166" fontId="91" fillId="25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5" fillId="26" borderId="50" xfId="27" applyFont="1" applyFill="1" applyBorder="1" applyAlignment="1">
      <alignment horizontal="center" vertical="center" wrapText="1"/>
    </xf>
    <xf numFmtId="16" fontId="75" fillId="25" borderId="50" xfId="27" quotePrefix="1" applyNumberFormat="1" applyFont="1" applyFill="1" applyBorder="1" applyAlignment="1">
      <alignment horizontal="center" vertic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0" fontId="60" fillId="25" borderId="34" xfId="0" applyFont="1" applyFill="1" applyBorder="1" applyAlignment="1">
      <alignment wrapText="1"/>
    </xf>
    <xf numFmtId="0" fontId="63" fillId="26" borderId="56" xfId="0" applyFont="1" applyFill="1" applyBorder="1"/>
    <xf numFmtId="0" fontId="63" fillId="26" borderId="57" xfId="0" applyFont="1" applyFill="1" applyBorder="1"/>
    <xf numFmtId="0" fontId="63" fillId="26" borderId="34" xfId="0" applyFont="1" applyFill="1" applyBorder="1"/>
    <xf numFmtId="16" fontId="75" fillId="25" borderId="50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0" fontId="43" fillId="25" borderId="0" xfId="132" applyFont="1" applyFill="1" applyAlignment="1">
      <alignment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0" borderId="34" xfId="0" applyNumberFormat="1" applyFont="1" applyBorder="1" applyAlignment="1">
      <alignment horizontal="left"/>
    </xf>
    <xf numFmtId="16" fontId="44" fillId="0" borderId="32" xfId="0" applyNumberFormat="1" applyFont="1" applyBorder="1"/>
    <xf numFmtId="16" fontId="44" fillId="0" borderId="56" xfId="0" applyNumberFormat="1" applyFont="1" applyBorder="1"/>
    <xf numFmtId="0" fontId="63" fillId="26" borderId="39" xfId="0" applyFont="1" applyFill="1" applyBorder="1" applyAlignment="1">
      <alignment wrapText="1"/>
    </xf>
    <xf numFmtId="0" fontId="61" fillId="25" borderId="32" xfId="27" applyFont="1" applyFill="1" applyBorder="1"/>
    <xf numFmtId="0" fontId="63" fillId="26" borderId="30" xfId="0" applyFont="1" applyFill="1" applyBorder="1" applyAlignment="1">
      <alignment wrapText="1"/>
    </xf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6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 wrapText="1"/>
    </xf>
    <xf numFmtId="16" fontId="76" fillId="0" borderId="50" xfId="27" quotePrefix="1" applyNumberFormat="1" applyFont="1" applyBorder="1" applyAlignment="1">
      <alignment vertical="center"/>
    </xf>
    <xf numFmtId="16" fontId="76" fillId="0" borderId="50" xfId="27" applyNumberFormat="1" applyFont="1" applyBorder="1" applyAlignment="1">
      <alignment vertical="center"/>
    </xf>
    <xf numFmtId="0" fontId="60" fillId="25" borderId="54" xfId="0" applyFont="1" applyFill="1" applyBorder="1"/>
    <xf numFmtId="16" fontId="60" fillId="25" borderId="55" xfId="132" applyNumberFormat="1" applyFont="1" applyFill="1" applyBorder="1" applyAlignment="1">
      <alignment horizontal="center"/>
    </xf>
    <xf numFmtId="16" fontId="60" fillId="25" borderId="55" xfId="132" quotePrefix="1" applyNumberFormat="1" applyFont="1" applyFill="1" applyBorder="1" applyAlignment="1">
      <alignment horizontal="center"/>
    </xf>
    <xf numFmtId="16" fontId="74" fillId="25" borderId="32" xfId="0" applyNumberFormat="1" applyFont="1" applyFill="1" applyBorder="1" applyAlignment="1">
      <alignment wrapText="1"/>
    </xf>
    <xf numFmtId="16" fontId="44" fillId="25" borderId="25" xfId="24" applyNumberFormat="1" applyFont="1" applyFill="1" applyBorder="1" applyAlignment="1">
      <alignment horizontal="left" vertical="center" wrapText="1"/>
    </xf>
    <xf numFmtId="165" fontId="45" fillId="26" borderId="0" xfId="133" applyNumberFormat="1" applyFont="1" applyFill="1" applyAlignment="1">
      <alignment horizontal="center" vertical="center" wrapText="1"/>
    </xf>
    <xf numFmtId="165" fontId="44" fillId="26" borderId="0" xfId="133" applyNumberFormat="1" applyFont="1" applyFill="1" applyAlignment="1">
      <alignment horizontal="center" vertical="center"/>
    </xf>
    <xf numFmtId="166" fontId="46" fillId="0" borderId="32" xfId="0" applyNumberFormat="1" applyFont="1" applyBorder="1" applyAlignment="1">
      <alignment horizontal="center" vertical="center"/>
    </xf>
    <xf numFmtId="0" fontId="44" fillId="25" borderId="32" xfId="132" applyFont="1" applyFill="1" applyBorder="1" applyAlignment="1">
      <alignment horizontal="center" vertical="center"/>
    </xf>
    <xf numFmtId="0" fontId="44" fillId="25" borderId="40" xfId="132" applyFont="1" applyFill="1" applyBorder="1" applyAlignment="1">
      <alignment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165" fontId="44" fillId="26" borderId="0" xfId="133" applyNumberFormat="1" applyFont="1" applyFill="1" applyAlignment="1">
      <alignment horizontal="center" vertical="center" wrapText="1"/>
    </xf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6" xfId="134" applyFont="1" applyFill="1" applyBorder="1" applyAlignment="1">
      <alignment horizontal="left"/>
    </xf>
    <xf numFmtId="0" fontId="5" fillId="25" borderId="58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50" xfId="134" applyFont="1" applyFill="1" applyBorder="1" applyAlignment="1">
      <alignment horizontal="center" vertical="center" wrapText="1"/>
    </xf>
    <xf numFmtId="166" fontId="46" fillId="25" borderId="55" xfId="0" applyNumberFormat="1" applyFont="1" applyFill="1" applyBorder="1" applyAlignment="1">
      <alignment horizontal="center" vertical="center"/>
    </xf>
    <xf numFmtId="166" fontId="44" fillId="25" borderId="38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166" fontId="45" fillId="26" borderId="38" xfId="0" applyNumberFormat="1" applyFont="1" applyFill="1" applyBorder="1" applyAlignment="1">
      <alignment horizontal="center" vertical="center"/>
    </xf>
    <xf numFmtId="166" fontId="46" fillId="26" borderId="38" xfId="0" applyNumberFormat="1" applyFont="1" applyFill="1" applyBorder="1" applyAlignment="1">
      <alignment horizontal="center" vertical="center"/>
    </xf>
    <xf numFmtId="0" fontId="44" fillId="25" borderId="56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44" fillId="34" borderId="32" xfId="0" applyFont="1" applyFill="1" applyBorder="1"/>
    <xf numFmtId="0" fontId="60" fillId="25" borderId="56" xfId="0" applyFont="1" applyFill="1" applyBorder="1" applyAlignment="1">
      <alignment wrapText="1"/>
    </xf>
    <xf numFmtId="0" fontId="74" fillId="25" borderId="32" xfId="0" applyFont="1" applyFill="1" applyBorder="1" applyAlignment="1">
      <alignment horizontal="left"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6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8" xfId="133" applyFont="1" applyFill="1" applyBorder="1" applyAlignment="1">
      <alignment horizontal="left" wrapText="1"/>
    </xf>
    <xf numFmtId="16" fontId="44" fillId="25" borderId="55" xfId="133" quotePrefix="1" applyNumberFormat="1" applyFont="1" applyFill="1" applyBorder="1" applyAlignment="1">
      <alignment horizontal="center"/>
    </xf>
    <xf numFmtId="0" fontId="44" fillId="32" borderId="50" xfId="133" applyFont="1" applyFill="1" applyBorder="1" applyAlignment="1">
      <alignment horizontal="center" vertical="center"/>
    </xf>
    <xf numFmtId="0" fontId="60" fillId="25" borderId="60" xfId="0" applyFont="1" applyFill="1" applyBorder="1" applyAlignment="1">
      <alignment wrapText="1"/>
    </xf>
    <xf numFmtId="0" fontId="60" fillId="25" borderId="59" xfId="0" applyFont="1" applyFill="1" applyBorder="1"/>
    <xf numFmtId="0" fontId="44" fillId="34" borderId="40" xfId="0" applyFont="1" applyFill="1" applyBorder="1" applyAlignment="1">
      <alignment wrapText="1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Alignment="1">
      <alignment horizontal="center" vertical="center" wrapText="1"/>
    </xf>
    <xf numFmtId="0" fontId="75" fillId="25" borderId="61" xfId="133" applyFont="1" applyFill="1" applyBorder="1" applyAlignment="1">
      <alignment horizontal="center" wrapText="1"/>
    </xf>
    <xf numFmtId="0" fontId="47" fillId="25" borderId="61" xfId="25" applyFont="1" applyFill="1" applyBorder="1" applyAlignment="1">
      <alignment horizontal="center" wrapText="1"/>
    </xf>
    <xf numFmtId="165" fontId="45" fillId="24" borderId="0" xfId="133" applyNumberFormat="1" applyFont="1" applyFill="1" applyAlignment="1">
      <alignment horizontal="center" vertical="center"/>
    </xf>
    <xf numFmtId="165" fontId="44" fillId="24" borderId="31" xfId="133" applyNumberFormat="1" applyFont="1" applyFill="1" applyBorder="1" applyAlignment="1">
      <alignment horizontal="center" vertical="center"/>
    </xf>
    <xf numFmtId="166" fontId="47" fillId="25" borderId="62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44" fillId="25" borderId="39" xfId="0" quotePrefix="1" applyNumberFormat="1" applyFont="1" applyFill="1" applyBorder="1" applyAlignment="1">
      <alignment horizontal="center" vertical="center"/>
    </xf>
    <xf numFmtId="165" fontId="47" fillId="25" borderId="62" xfId="133" applyNumberFormat="1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165" fontId="44" fillId="0" borderId="39" xfId="133" applyNumberFormat="1" applyFont="1" applyBorder="1" applyAlignment="1">
      <alignment horizontal="center" vertical="center"/>
    </xf>
    <xf numFmtId="0" fontId="60" fillId="25" borderId="63" xfId="0" applyFont="1" applyFill="1" applyBorder="1" applyAlignment="1">
      <alignment wrapText="1"/>
    </xf>
    <xf numFmtId="0" fontId="60" fillId="25" borderId="40" xfId="0" applyFont="1" applyFill="1" applyBorder="1" applyAlignment="1">
      <alignment wrapText="1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0" xfId="132" applyNumberFormat="1" applyFont="1" applyFill="1" applyAlignment="1">
      <alignment horizontal="center"/>
    </xf>
    <xf numFmtId="16" fontId="60" fillId="25" borderId="38" xfId="132" applyNumberFormat="1" applyFont="1" applyFill="1" applyBorder="1" applyAlignment="1">
      <alignment horizontal="center"/>
    </xf>
    <xf numFmtId="16" fontId="60" fillId="26" borderId="38" xfId="132" quotePrefix="1" applyNumberFormat="1" applyFont="1" applyFill="1" applyBorder="1" applyAlignment="1">
      <alignment horizontal="center"/>
    </xf>
    <xf numFmtId="16" fontId="60" fillId="25" borderId="40" xfId="132" quotePrefix="1" applyNumberFormat="1" applyFont="1" applyFill="1" applyBorder="1" applyAlignment="1">
      <alignment horizontal="center"/>
    </xf>
    <xf numFmtId="0" fontId="74" fillId="25" borderId="32" xfId="0" applyFont="1" applyFill="1" applyBorder="1"/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0" fontId="74" fillId="25" borderId="0" xfId="0" applyFont="1" applyFill="1" applyAlignment="1">
      <alignment wrapText="1"/>
    </xf>
    <xf numFmtId="16" fontId="44" fillId="25" borderId="64" xfId="132" applyNumberFormat="1" applyFont="1" applyFill="1" applyBorder="1" applyAlignment="1">
      <alignment horizontal="center"/>
    </xf>
    <xf numFmtId="16" fontId="44" fillId="25" borderId="64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166" fontId="91" fillId="25" borderId="32" xfId="0" applyNumberFormat="1" applyFont="1" applyFill="1" applyBorder="1" applyAlignment="1">
      <alignment horizontal="center" vertical="center"/>
    </xf>
    <xf numFmtId="16" fontId="44" fillId="25" borderId="0" xfId="24" applyNumberFormat="1" applyFont="1" applyFill="1" applyAlignment="1">
      <alignment horizontal="left" vertical="center"/>
    </xf>
    <xf numFmtId="16" fontId="46" fillId="25" borderId="0" xfId="24" applyNumberFormat="1" applyFont="1" applyFill="1" applyAlignment="1">
      <alignment horizontal="center" vertical="center"/>
    </xf>
    <xf numFmtId="16" fontId="44" fillId="25" borderId="0" xfId="24" applyNumberFormat="1" applyFont="1" applyFill="1" applyAlignment="1">
      <alignment horizontal="center" vertical="center"/>
    </xf>
    <xf numFmtId="0" fontId="75" fillId="26" borderId="0" xfId="27" applyFont="1" applyFill="1" applyAlignment="1">
      <alignment horizontal="center" vertical="center" wrapText="1"/>
    </xf>
    <xf numFmtId="16" fontId="75" fillId="25" borderId="0" xfId="27" quotePrefix="1" applyNumberFormat="1" applyFont="1" applyFill="1" applyAlignment="1">
      <alignment vertical="center"/>
    </xf>
    <xf numFmtId="16" fontId="75" fillId="25" borderId="0" xfId="27" quotePrefix="1" applyNumberFormat="1" applyFont="1" applyFill="1" applyAlignment="1">
      <alignment horizontal="center" vertical="center"/>
    </xf>
    <xf numFmtId="0" fontId="75" fillId="26" borderId="50" xfId="27" applyFont="1" applyFill="1" applyBorder="1" applyAlignment="1">
      <alignment horizontal="center" vertical="center"/>
    </xf>
    <xf numFmtId="0" fontId="76" fillId="26" borderId="0" xfId="27" applyFont="1" applyFill="1" applyAlignment="1">
      <alignment vertical="center" wrapText="1"/>
    </xf>
    <xf numFmtId="16" fontId="77" fillId="25" borderId="0" xfId="27" quotePrefix="1" applyNumberFormat="1" applyFont="1" applyFill="1" applyAlignment="1">
      <alignment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16" fontId="89" fillId="0" borderId="0" xfId="0" applyNumberFormat="1" applyFont="1"/>
    <xf numFmtId="16" fontId="74" fillId="25" borderId="32" xfId="0" applyNumberFormat="1" applyFont="1" applyFill="1" applyBorder="1"/>
    <xf numFmtId="0" fontId="61" fillId="25" borderId="38" xfId="27" applyFont="1" applyFill="1" applyBorder="1" applyAlignment="1">
      <alignment wrapText="1"/>
    </xf>
    <xf numFmtId="0" fontId="61" fillId="25" borderId="32" xfId="27" applyFont="1" applyFill="1" applyBorder="1" applyAlignment="1">
      <alignment wrapText="1"/>
    </xf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6" fillId="26" borderId="0" xfId="27" applyFont="1" applyFill="1" applyAlignment="1">
      <alignment horizontal="left" vertical="center"/>
    </xf>
    <xf numFmtId="0" fontId="44" fillId="0" borderId="51" xfId="27" applyFont="1" applyBorder="1" applyAlignment="1">
      <alignment horizontal="center" vertical="center"/>
    </xf>
    <xf numFmtId="0" fontId="44" fillId="0" borderId="52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6" xfId="134" applyFont="1" applyFill="1" applyBorder="1" applyAlignment="1">
      <alignment horizontal="center" vertical="center" wrapText="1"/>
    </xf>
    <xf numFmtId="0" fontId="44" fillId="28" borderId="47" xfId="134" applyFont="1" applyFill="1" applyBorder="1" applyAlignment="1">
      <alignment horizontal="center" vertical="center" wrapText="1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44" fillId="28" borderId="51" xfId="134" applyFont="1" applyFill="1" applyBorder="1" applyAlignment="1">
      <alignment horizontal="center" vertical="center" wrapText="1"/>
    </xf>
    <xf numFmtId="0" fontId="44" fillId="28" borderId="52" xfId="134" applyFont="1" applyFill="1" applyBorder="1" applyAlignment="1">
      <alignment horizontal="center" vertical="center" wrapText="1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  <xf numFmtId="0" fontId="43" fillId="25" borderId="0" xfId="132" applyFont="1" applyFill="1" applyAlignment="1"/>
    <xf numFmtId="0" fontId="43" fillId="25" borderId="32" xfId="132" applyFont="1" applyFill="1" applyBorder="1" applyAlignment="1"/>
    <xf numFmtId="0" fontId="63" fillId="26" borderId="39" xfId="0" applyFont="1" applyFill="1" applyBorder="1" applyAlignment="1"/>
    <xf numFmtId="0" fontId="63" fillId="26" borderId="30" xfId="0" applyFont="1" applyFill="1" applyBorder="1" applyAlignment="1"/>
    <xf numFmtId="0" fontId="74" fillId="25" borderId="19" xfId="0" applyFont="1" applyFill="1" applyBorder="1" applyAlignment="1"/>
    <xf numFmtId="0" fontId="60" fillId="25" borderId="34" xfId="0" applyFont="1" applyFill="1" applyBorder="1" applyAlignment="1"/>
    <xf numFmtId="0" fontId="60" fillId="25" borderId="40" xfId="0" applyFont="1" applyFill="1" applyBorder="1" applyAlignment="1"/>
    <xf numFmtId="0" fontId="75" fillId="25" borderId="61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0" fontId="89" fillId="25" borderId="40" xfId="0" applyFont="1" applyFill="1" applyBorder="1" applyAlignment="1">
      <alignment wrapText="1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Q13" sqref="Q13"/>
    </sheetView>
  </sheetViews>
  <sheetFormatPr defaultColWidth="9" defaultRowHeight="18"/>
  <cols>
    <col min="1" max="1" width="16.77734375" style="46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7" s="2" customFormat="1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100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96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96" t="s">
        <v>103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96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96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96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96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96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96" t="s">
        <v>106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showGridLines="0" zoomScale="90" zoomScaleNormal="90" workbookViewId="0">
      <selection activeCell="L21" sqref="L21"/>
    </sheetView>
  </sheetViews>
  <sheetFormatPr defaultColWidth="8" defaultRowHeight="14.25"/>
  <cols>
    <col min="1" max="1" width="22.21875" style="124" customWidth="1"/>
    <col min="2" max="2" width="8" style="126" customWidth="1"/>
    <col min="3" max="3" width="9" style="124" customWidth="1"/>
    <col min="4" max="4" width="10.44140625" style="124" bestFit="1" customWidth="1"/>
    <col min="5" max="5" width="28" style="124" bestFit="1" customWidth="1"/>
    <col min="6" max="6" width="13.88671875" style="124" customWidth="1"/>
    <col min="7" max="7" width="10.44140625" style="126" bestFit="1" customWidth="1"/>
    <col min="8" max="8" width="26.21875" style="124" customWidth="1"/>
    <col min="9" max="9" width="6.44140625" style="124" bestFit="1" customWidth="1"/>
    <col min="10" max="11" width="4.6640625" style="124" bestFit="1" customWidth="1"/>
    <col min="12" max="16384" width="8" style="124"/>
  </cols>
  <sheetData>
    <row r="1" spans="1:10" ht="18">
      <c r="B1" s="631" t="s">
        <v>0</v>
      </c>
      <c r="C1" s="631"/>
      <c r="D1" s="631"/>
      <c r="E1" s="631"/>
      <c r="F1" s="631"/>
      <c r="G1" s="631"/>
      <c r="H1" s="631"/>
      <c r="I1" s="128"/>
    </row>
    <row r="2" spans="1:10" ht="18">
      <c r="B2" s="632" t="s">
        <v>114</v>
      </c>
      <c r="C2" s="632"/>
      <c r="D2" s="632"/>
      <c r="E2" s="632"/>
      <c r="F2" s="632"/>
      <c r="G2" s="632"/>
      <c r="H2" s="632"/>
      <c r="I2" s="128"/>
    </row>
    <row r="3" spans="1:10" ht="18">
      <c r="B3" s="402"/>
      <c r="C3" s="402"/>
      <c r="D3" s="402"/>
      <c r="E3" s="402"/>
      <c r="F3" s="402"/>
      <c r="G3" s="402"/>
      <c r="H3" s="402"/>
      <c r="I3" s="128"/>
    </row>
    <row r="4" spans="1:10" ht="18">
      <c r="B4" s="402"/>
      <c r="C4" s="402"/>
      <c r="D4" s="402"/>
      <c r="E4" s="402"/>
      <c r="F4" s="402"/>
      <c r="G4" s="402"/>
      <c r="H4" s="402"/>
      <c r="I4" s="128"/>
    </row>
    <row r="5" spans="1:10" ht="18">
      <c r="A5" s="363"/>
      <c r="B5" s="402"/>
      <c r="C5" s="402"/>
      <c r="D5" s="402"/>
      <c r="E5" s="402"/>
      <c r="F5" s="402"/>
      <c r="G5" s="402"/>
      <c r="H5" s="402"/>
      <c r="I5" s="128"/>
    </row>
    <row r="6" spans="1:10">
      <c r="G6" s="124"/>
    </row>
    <row r="7" spans="1:10" ht="15">
      <c r="A7" s="197" t="s">
        <v>14</v>
      </c>
      <c r="B7" s="138"/>
      <c r="C7" s="128"/>
      <c r="D7" s="128"/>
      <c r="E7" s="128"/>
      <c r="F7" s="128"/>
      <c r="G7" s="139"/>
      <c r="H7" s="128"/>
    </row>
    <row r="8" spans="1:10" ht="15">
      <c r="A8" s="633" t="s">
        <v>16</v>
      </c>
      <c r="B8" s="634"/>
      <c r="C8" s="364" t="s">
        <v>17</v>
      </c>
      <c r="D8" s="365" t="s">
        <v>18</v>
      </c>
      <c r="E8" s="637" t="s">
        <v>19</v>
      </c>
      <c r="F8" s="638"/>
      <c r="G8" s="366" t="s">
        <v>115</v>
      </c>
      <c r="H8" s="360" t="s">
        <v>18</v>
      </c>
    </row>
    <row r="9" spans="1:10" ht="15">
      <c r="A9" s="635"/>
      <c r="B9" s="636"/>
      <c r="C9" s="367" t="s">
        <v>21</v>
      </c>
      <c r="D9" s="368" t="s">
        <v>115</v>
      </c>
      <c r="E9" s="639" t="s">
        <v>23</v>
      </c>
      <c r="F9" s="640"/>
      <c r="G9" s="369" t="s">
        <v>18</v>
      </c>
      <c r="H9" s="370" t="s">
        <v>116</v>
      </c>
    </row>
    <row r="10" spans="1:10" ht="15">
      <c r="A10" s="392"/>
      <c r="B10" s="438"/>
      <c r="C10" s="440"/>
      <c r="D10" s="372"/>
      <c r="E10" s="373"/>
      <c r="F10" s="374"/>
      <c r="G10" s="375"/>
      <c r="H10" s="376"/>
      <c r="I10" s="377"/>
    </row>
    <row r="11" spans="1:10" s="382" customFormat="1" ht="15">
      <c r="A11" s="546" t="s">
        <v>141</v>
      </c>
      <c r="B11" s="461" t="s">
        <v>142</v>
      </c>
      <c r="C11" s="460">
        <v>44838</v>
      </c>
      <c r="D11" s="460">
        <f>C11+12</f>
        <v>44850</v>
      </c>
      <c r="E11" s="547" t="s">
        <v>144</v>
      </c>
      <c r="F11" s="509" t="s">
        <v>135</v>
      </c>
      <c r="G11" s="380">
        <v>44856</v>
      </c>
      <c r="H11" s="381">
        <f>+G11+20</f>
        <v>44876</v>
      </c>
      <c r="I11" s="377" t="s">
        <v>117</v>
      </c>
    </row>
    <row r="12" spans="1:10" s="391" customFormat="1" ht="15">
      <c r="A12" s="442"/>
      <c r="B12" s="443"/>
      <c r="C12" s="444"/>
      <c r="D12" s="386"/>
      <c r="E12" s="387"/>
      <c r="F12" s="388"/>
      <c r="G12" s="389"/>
      <c r="H12" s="390"/>
      <c r="I12" s="65"/>
    </row>
    <row r="13" spans="1:10" ht="15">
      <c r="C13" s="441"/>
      <c r="D13" s="394"/>
      <c r="E13" s="373"/>
      <c r="F13" s="374"/>
      <c r="G13" s="375"/>
      <c r="H13" s="376"/>
      <c r="I13" s="377"/>
    </row>
    <row r="14" spans="1:10" s="382" customFormat="1" ht="15">
      <c r="A14" s="546" t="s">
        <v>131</v>
      </c>
      <c r="B14" s="461" t="s">
        <v>161</v>
      </c>
      <c r="C14" s="378">
        <f>+C11+7</f>
        <v>44845</v>
      </c>
      <c r="D14" s="379">
        <f>C14+12</f>
        <v>44857</v>
      </c>
      <c r="E14" s="454" t="s">
        <v>170</v>
      </c>
      <c r="F14" s="690" t="s">
        <v>169</v>
      </c>
      <c r="G14" s="380">
        <f>+G11+7</f>
        <v>44863</v>
      </c>
      <c r="H14" s="381">
        <f>+G14+20</f>
        <v>44883</v>
      </c>
      <c r="I14" s="395"/>
    </row>
    <row r="15" spans="1:10" s="391" customFormat="1" ht="15">
      <c r="A15" s="383"/>
      <c r="B15" s="439"/>
      <c r="C15" s="385"/>
      <c r="D15" s="396"/>
      <c r="E15" s="387"/>
      <c r="F15" s="388"/>
      <c r="G15" s="389"/>
      <c r="H15" s="390"/>
      <c r="I15" s="65"/>
      <c r="J15" s="391" t="s">
        <v>125</v>
      </c>
    </row>
    <row r="16" spans="1:10" ht="15">
      <c r="A16" s="392"/>
      <c r="B16" s="393"/>
      <c r="C16" s="371"/>
      <c r="D16" s="394"/>
      <c r="E16" s="503"/>
      <c r="F16" s="504"/>
      <c r="G16" s="375"/>
      <c r="H16" s="376"/>
      <c r="I16" s="377"/>
    </row>
    <row r="17" spans="1:10" s="382" customFormat="1" ht="15">
      <c r="A17" s="546" t="s">
        <v>140</v>
      </c>
      <c r="B17" s="461" t="s">
        <v>162</v>
      </c>
      <c r="C17" s="378">
        <f>+C14+7</f>
        <v>44852</v>
      </c>
      <c r="D17" s="379">
        <f>C17+12</f>
        <v>44864</v>
      </c>
      <c r="E17" s="547" t="s">
        <v>171</v>
      </c>
      <c r="F17" s="690" t="s">
        <v>172</v>
      </c>
      <c r="G17" s="380">
        <f>+G14+7</f>
        <v>44870</v>
      </c>
      <c r="H17" s="381">
        <f>+G17+20</f>
        <v>44890</v>
      </c>
      <c r="I17" s="395"/>
    </row>
    <row r="18" spans="1:10" s="391" customFormat="1" ht="15">
      <c r="A18" s="383"/>
      <c r="B18" s="384"/>
      <c r="C18" s="385"/>
      <c r="D18" s="396"/>
      <c r="E18" s="387"/>
      <c r="F18" s="505"/>
      <c r="G18" s="389"/>
      <c r="H18" s="390"/>
      <c r="I18" s="65"/>
    </row>
    <row r="19" spans="1:10" ht="15">
      <c r="A19" s="392"/>
      <c r="B19" s="393"/>
      <c r="C19" s="371"/>
      <c r="D19" s="394"/>
      <c r="E19" s="503"/>
      <c r="F19" s="504"/>
      <c r="G19" s="375"/>
      <c r="H19" s="376"/>
      <c r="I19" s="377"/>
    </row>
    <row r="20" spans="1:10" s="382" customFormat="1" ht="15">
      <c r="A20" s="626" t="s">
        <v>163</v>
      </c>
      <c r="B20" s="418" t="s">
        <v>164</v>
      </c>
      <c r="C20" s="378">
        <f>+C17+7</f>
        <v>44859</v>
      </c>
      <c r="D20" s="379">
        <f>C20+12</f>
        <v>44871</v>
      </c>
      <c r="E20" s="691" t="s">
        <v>173</v>
      </c>
      <c r="F20" s="509" t="s">
        <v>174</v>
      </c>
      <c r="G20" s="380">
        <f>+G17+7</f>
        <v>44877</v>
      </c>
      <c r="H20" s="381">
        <f>+G20+20</f>
        <v>44897</v>
      </c>
      <c r="I20" s="395"/>
    </row>
    <row r="21" spans="1:10" s="391" customFormat="1" ht="15">
      <c r="A21" s="383"/>
      <c r="B21" s="384"/>
      <c r="C21" s="385"/>
      <c r="D21" s="396"/>
      <c r="E21" s="387"/>
      <c r="F21" s="505"/>
      <c r="G21" s="389"/>
      <c r="H21" s="390"/>
      <c r="I21" s="65"/>
    </row>
    <row r="22" spans="1:10" ht="15">
      <c r="A22" s="392"/>
      <c r="B22" s="393"/>
      <c r="C22" s="371"/>
      <c r="D22" s="394"/>
      <c r="E22" s="503"/>
      <c r="F22" s="504"/>
      <c r="G22" s="375"/>
      <c r="H22" s="376"/>
      <c r="I22" s="377"/>
    </row>
    <row r="23" spans="1:10" s="382" customFormat="1" ht="15">
      <c r="A23" s="534"/>
      <c r="B23" s="418"/>
      <c r="C23" s="378"/>
      <c r="D23" s="379"/>
      <c r="E23" s="454"/>
      <c r="F23" s="509"/>
      <c r="G23" s="380"/>
      <c r="H23" s="381"/>
      <c r="I23" s="395"/>
    </row>
    <row r="24" spans="1:10" s="391" customFormat="1" ht="15">
      <c r="A24" s="383"/>
      <c r="B24" s="384"/>
      <c r="C24" s="385"/>
      <c r="D24" s="396"/>
      <c r="E24" s="387"/>
      <c r="F24" s="505"/>
      <c r="G24" s="389"/>
      <c r="H24" s="390"/>
      <c r="I24" s="65"/>
    </row>
    <row r="25" spans="1:10" s="391" customFormat="1" ht="15">
      <c r="A25" s="510"/>
      <c r="B25" s="511"/>
      <c r="C25" s="512"/>
      <c r="D25" s="513"/>
      <c r="E25" s="246"/>
      <c r="F25" s="246"/>
      <c r="G25" s="514"/>
      <c r="H25" s="515"/>
      <c r="I25" s="65"/>
    </row>
    <row r="26" spans="1:10" s="391" customFormat="1" ht="15">
      <c r="A26" s="63"/>
      <c r="B26" s="234"/>
      <c r="C26" s="64"/>
      <c r="D26" s="64"/>
      <c r="E26" s="246"/>
      <c r="F26" s="246"/>
      <c r="G26" s="397"/>
      <c r="H26" s="398"/>
      <c r="I26" s="65"/>
      <c r="J26" s="180"/>
    </row>
    <row r="27" spans="1:10">
      <c r="H27" s="163" t="s">
        <v>32</v>
      </c>
    </row>
    <row r="28" spans="1:10" ht="15">
      <c r="A28" s="154" t="s">
        <v>33</v>
      </c>
      <c r="B28" s="267"/>
      <c r="C28" s="189"/>
      <c r="D28" s="161"/>
      <c r="E28" s="246"/>
      <c r="F28" s="395"/>
      <c r="G28" s="162"/>
    </row>
    <row r="29" spans="1:10" ht="15">
      <c r="A29" s="399" t="s">
        <v>34</v>
      </c>
      <c r="B29" s="281"/>
      <c r="C29" s="186"/>
      <c r="D29" s="187"/>
      <c r="E29" s="162"/>
      <c r="F29" s="162"/>
      <c r="G29" s="124"/>
      <c r="H29" s="127"/>
    </row>
    <row r="30" spans="1:10" ht="15">
      <c r="A30" s="166"/>
      <c r="B30" s="400"/>
      <c r="C30" s="401"/>
      <c r="D30" s="165"/>
      <c r="E30" s="245"/>
      <c r="F30" s="245"/>
      <c r="G30" s="124"/>
      <c r="H30" s="127"/>
    </row>
    <row r="31" spans="1:10" ht="15">
      <c r="A31" s="156" t="s">
        <v>102</v>
      </c>
      <c r="B31" s="268"/>
      <c r="C31" s="164"/>
      <c r="D31" s="165"/>
      <c r="E31" s="247"/>
      <c r="F31" s="247"/>
      <c r="G31" s="124"/>
      <c r="H31" s="127"/>
    </row>
    <row r="32" spans="1:10" ht="15">
      <c r="A32" s="156" t="s">
        <v>101</v>
      </c>
      <c r="B32" s="169"/>
      <c r="C32" s="169"/>
      <c r="D32" s="171"/>
      <c r="E32" s="259"/>
      <c r="F32" s="259"/>
      <c r="G32" s="124"/>
      <c r="H32" s="127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showGridLines="0" zoomScale="80" zoomScaleNormal="80" zoomScaleSheetLayoutView="75" workbookViewId="0">
      <selection activeCell="O34" sqref="O34"/>
    </sheetView>
  </sheetViews>
  <sheetFormatPr defaultColWidth="8" defaultRowHeight="14.25"/>
  <cols>
    <col min="1" max="1" width="22.21875" style="51" customWidth="1"/>
    <col min="2" max="2" width="8" style="52" customWidth="1"/>
    <col min="3" max="3" width="9" style="51" customWidth="1"/>
    <col min="4" max="4" width="8.88671875" style="51" customWidth="1"/>
    <col min="5" max="5" width="21.109375" style="51" customWidth="1"/>
    <col min="6" max="6" width="13.88671875" style="51" customWidth="1"/>
    <col min="7" max="7" width="12" style="52" bestFit="1" customWidth="1"/>
    <col min="8" max="9" width="16.6640625" style="51" customWidth="1"/>
    <col min="10" max="11" width="15.44140625" style="51" customWidth="1"/>
    <col min="12" max="12" width="17.109375" style="53" customWidth="1"/>
    <col min="13" max="13" width="15.44140625" style="51" customWidth="1"/>
    <col min="14" max="14" width="15.44140625" style="53" customWidth="1"/>
    <col min="15" max="15" width="15.44140625" style="51" customWidth="1"/>
    <col min="16" max="16" width="6.44140625" style="51" bestFit="1" customWidth="1"/>
    <col min="17" max="18" width="4.6640625" style="51" bestFit="1" customWidth="1"/>
    <col min="19" max="16384" width="8" style="51"/>
  </cols>
  <sheetData>
    <row r="1" spans="1:16" ht="18">
      <c r="B1" s="651" t="s">
        <v>0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54"/>
    </row>
    <row r="2" spans="1:16" ht="18">
      <c r="B2" s="652" t="s">
        <v>12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54"/>
    </row>
    <row r="3" spans="1:16" ht="18">
      <c r="B3" s="651" t="s">
        <v>13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54"/>
    </row>
    <row r="4" spans="1:16" ht="18">
      <c r="B4" s="651" t="s">
        <v>105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54"/>
    </row>
    <row r="5" spans="1:16" ht="18">
      <c r="A5" s="157"/>
      <c r="B5" s="651" t="s">
        <v>15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54"/>
    </row>
    <row r="6" spans="1:16">
      <c r="G6" s="51"/>
      <c r="L6" s="51"/>
      <c r="N6" s="51"/>
    </row>
    <row r="7" spans="1:16" ht="15">
      <c r="A7" s="197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43" t="s">
        <v>16</v>
      </c>
      <c r="B8" s="644"/>
      <c r="C8" s="226" t="s">
        <v>17</v>
      </c>
      <c r="D8" s="222" t="s">
        <v>18</v>
      </c>
      <c r="E8" s="649" t="s">
        <v>19</v>
      </c>
      <c r="F8" s="650"/>
      <c r="G8" s="403" t="s">
        <v>20</v>
      </c>
      <c r="H8" s="647" t="s">
        <v>18</v>
      </c>
      <c r="I8" s="647"/>
      <c r="J8" s="647"/>
      <c r="K8" s="647"/>
      <c r="L8" s="647"/>
      <c r="M8" s="647"/>
      <c r="N8" s="647"/>
      <c r="O8" s="648"/>
    </row>
    <row r="9" spans="1:16" ht="18" customHeight="1">
      <c r="A9" s="645"/>
      <c r="B9" s="646"/>
      <c r="C9" s="221" t="s">
        <v>21</v>
      </c>
      <c r="D9" s="215" t="s">
        <v>22</v>
      </c>
      <c r="E9" s="641" t="s">
        <v>23</v>
      </c>
      <c r="F9" s="642"/>
      <c r="G9" s="223" t="s">
        <v>18</v>
      </c>
      <c r="H9" s="224" t="s">
        <v>24</v>
      </c>
      <c r="I9" s="207" t="s">
        <v>25</v>
      </c>
      <c r="J9" s="224" t="s">
        <v>26</v>
      </c>
      <c r="K9" s="458" t="s">
        <v>121</v>
      </c>
      <c r="L9" s="96" t="s">
        <v>27</v>
      </c>
      <c r="M9" s="224" t="s">
        <v>28</v>
      </c>
      <c r="N9" s="96" t="s">
        <v>29</v>
      </c>
      <c r="O9" s="225" t="s">
        <v>30</v>
      </c>
    </row>
    <row r="10" spans="1:16" ht="18" customHeight="1">
      <c r="A10" s="216"/>
      <c r="B10" s="357"/>
      <c r="C10" s="217"/>
      <c r="D10" s="220"/>
      <c r="E10" s="517" t="str">
        <f>+'MANZANILLO via SHA'!E11</f>
        <v>OOCL HO CHI MINH CITY</v>
      </c>
      <c r="F10" s="518" t="str">
        <f>+'MANZANILLO via SHA'!F11</f>
        <v>057E</v>
      </c>
      <c r="G10" s="524">
        <f>+'MANZANILLO via SHA'!G11</f>
        <v>44856</v>
      </c>
      <c r="H10" s="343">
        <f>G10+19</f>
        <v>44875</v>
      </c>
      <c r="I10" s="329" t="s">
        <v>31</v>
      </c>
      <c r="J10" s="343">
        <f>+K10+2</f>
        <v>44884</v>
      </c>
      <c r="K10" s="455">
        <f>+H10+7</f>
        <v>44882</v>
      </c>
      <c r="L10" s="329" t="s">
        <v>31</v>
      </c>
      <c r="M10" s="329">
        <f>+K10+6</f>
        <v>44888</v>
      </c>
      <c r="N10" s="329" t="s">
        <v>31</v>
      </c>
      <c r="O10" s="329">
        <f>G10+37</f>
        <v>44893</v>
      </c>
      <c r="P10" s="209" t="s">
        <v>58</v>
      </c>
    </row>
    <row r="11" spans="1:16" s="61" customFormat="1" ht="18" customHeight="1">
      <c r="A11" s="356" t="str">
        <f>+'MANZANILLO via SHA'!A11</f>
        <v xml:space="preserve">	
NZ NINGBO</v>
      </c>
      <c r="B11" s="357" t="str">
        <f>+'MANZANILLO via SHA'!B11</f>
        <v>017N</v>
      </c>
      <c r="C11" s="357">
        <f>+'MANZANILLO via SHA'!C11</f>
        <v>44838</v>
      </c>
      <c r="D11" s="218">
        <f>+C11+10</f>
        <v>44848</v>
      </c>
      <c r="E11" s="466" t="s">
        <v>175</v>
      </c>
      <c r="F11" s="520" t="s">
        <v>176</v>
      </c>
      <c r="G11" s="522">
        <v>44854</v>
      </c>
      <c r="H11" s="331">
        <f>G11+20</f>
        <v>44874</v>
      </c>
      <c r="I11" s="331">
        <f>G11+22</f>
        <v>44876</v>
      </c>
      <c r="J11" s="346" t="s">
        <v>31</v>
      </c>
      <c r="K11" s="456" t="s">
        <v>31</v>
      </c>
      <c r="L11" s="214">
        <f>G11+24</f>
        <v>44878</v>
      </c>
      <c r="M11" s="330">
        <f>G11+31</f>
        <v>44885</v>
      </c>
      <c r="N11" s="214">
        <f>G11+35</f>
        <v>44889</v>
      </c>
      <c r="O11" s="331" t="s">
        <v>31</v>
      </c>
      <c r="P11" s="210" t="s">
        <v>59</v>
      </c>
    </row>
    <row r="12" spans="1:16" s="62" customFormat="1" ht="18" customHeight="1">
      <c r="A12" s="212"/>
      <c r="B12" s="516"/>
      <c r="C12" s="219"/>
      <c r="D12" s="213"/>
      <c r="E12" s="424" t="s">
        <v>145</v>
      </c>
      <c r="F12" s="521" t="s">
        <v>183</v>
      </c>
      <c r="G12" s="523">
        <v>44853</v>
      </c>
      <c r="H12" s="333">
        <f>G12+22</f>
        <v>44875</v>
      </c>
      <c r="I12" s="332">
        <f>G12+23</f>
        <v>44876</v>
      </c>
      <c r="J12" s="333" t="s">
        <v>31</v>
      </c>
      <c r="K12" s="457" t="s">
        <v>31</v>
      </c>
      <c r="L12" s="304" t="s">
        <v>31</v>
      </c>
      <c r="M12" s="332">
        <f>+G12+34</f>
        <v>44887</v>
      </c>
      <c r="N12" s="332">
        <f>+G12+37</f>
        <v>44890</v>
      </c>
      <c r="O12" s="304" t="s">
        <v>31</v>
      </c>
      <c r="P12" s="65" t="s">
        <v>60</v>
      </c>
    </row>
    <row r="13" spans="1:16" ht="18" customHeight="1">
      <c r="A13" s="216"/>
      <c r="B13" s="357"/>
      <c r="C13" s="217"/>
      <c r="D13" s="220"/>
      <c r="E13" s="517" t="str">
        <f>+'MANZANILLO via SHA'!E14</f>
        <v>EVER LAWFUL</v>
      </c>
      <c r="F13" s="518" t="str">
        <f>+'MANZANILLO via SHA'!F14</f>
        <v xml:space="preserve">	
0597-051E</v>
      </c>
      <c r="G13" s="524">
        <f>+'MANZANILLO via SHA'!G14</f>
        <v>44863</v>
      </c>
      <c r="H13" s="343">
        <f>G13+19</f>
        <v>44882</v>
      </c>
      <c r="I13" s="329" t="s">
        <v>31</v>
      </c>
      <c r="J13" s="343">
        <f>+K13+2</f>
        <v>44891</v>
      </c>
      <c r="K13" s="455">
        <f>+H13+7</f>
        <v>44889</v>
      </c>
      <c r="L13" s="329" t="s">
        <v>31</v>
      </c>
      <c r="M13" s="329">
        <f>+K13+6</f>
        <v>44895</v>
      </c>
      <c r="N13" s="329" t="s">
        <v>31</v>
      </c>
      <c r="O13" s="329">
        <f>G13+37</f>
        <v>44900</v>
      </c>
      <c r="P13" s="209"/>
    </row>
    <row r="14" spans="1:16" s="61" customFormat="1" ht="18" customHeight="1">
      <c r="A14" s="356" t="str">
        <f>+'MANZANILLO via SHA'!A14</f>
        <v>ZHONG HANG SHENG</v>
      </c>
      <c r="B14" s="357" t="str">
        <f>+'MANZANILLO via SHA'!B14</f>
        <v>152N</v>
      </c>
      <c r="C14" s="357">
        <f>+'MANZANILLO via SHA'!C14</f>
        <v>44845</v>
      </c>
      <c r="D14" s="218">
        <f>C14+10</f>
        <v>44855</v>
      </c>
      <c r="E14" s="466" t="s">
        <v>177</v>
      </c>
      <c r="F14" s="627" t="s">
        <v>178</v>
      </c>
      <c r="G14" s="522">
        <f>+G11+7</f>
        <v>44861</v>
      </c>
      <c r="H14" s="331">
        <f>G14+20</f>
        <v>44881</v>
      </c>
      <c r="I14" s="331">
        <f>G14+22</f>
        <v>44883</v>
      </c>
      <c r="J14" s="346" t="s">
        <v>31</v>
      </c>
      <c r="K14" s="456" t="s">
        <v>31</v>
      </c>
      <c r="L14" s="214">
        <f>G14+24</f>
        <v>44885</v>
      </c>
      <c r="M14" s="330">
        <f>G14+31</f>
        <v>44892</v>
      </c>
      <c r="N14" s="214">
        <f>G14+35</f>
        <v>44896</v>
      </c>
      <c r="O14" s="331" t="s">
        <v>31</v>
      </c>
      <c r="P14" s="210"/>
    </row>
    <row r="15" spans="1:16" s="62" customFormat="1" ht="18" customHeight="1">
      <c r="A15" s="212"/>
      <c r="B15" s="516"/>
      <c r="C15" s="219"/>
      <c r="D15" s="213"/>
      <c r="E15" s="424" t="s">
        <v>184</v>
      </c>
      <c r="F15" s="692" t="s">
        <v>185</v>
      </c>
      <c r="G15" s="523">
        <f>+G12+7</f>
        <v>44860</v>
      </c>
      <c r="H15" s="333">
        <f>G15+22</f>
        <v>44882</v>
      </c>
      <c r="I15" s="332">
        <f>G15+23</f>
        <v>44883</v>
      </c>
      <c r="J15" s="333" t="s">
        <v>31</v>
      </c>
      <c r="K15" s="457" t="s">
        <v>31</v>
      </c>
      <c r="L15" s="304" t="s">
        <v>31</v>
      </c>
      <c r="M15" s="332">
        <f>+G15+34</f>
        <v>44894</v>
      </c>
      <c r="N15" s="332">
        <f>+G15+37</f>
        <v>44897</v>
      </c>
      <c r="O15" s="304" t="s">
        <v>31</v>
      </c>
      <c r="P15" s="65"/>
    </row>
    <row r="16" spans="1:16" ht="18" customHeight="1">
      <c r="A16" s="216"/>
      <c r="B16" s="357"/>
      <c r="C16" s="220"/>
      <c r="D16" s="220"/>
      <c r="E16" s="517" t="str">
        <f>+'MANZANILLO via SHA'!E17</f>
        <v>YM UTILITY</v>
      </c>
      <c r="F16" s="518" t="str">
        <f>+'MANZANILLO via SHA'!F17</f>
        <v>079E</v>
      </c>
      <c r="G16" s="524">
        <f>+'MANZANILLO via SHA'!G17</f>
        <v>44870</v>
      </c>
      <c r="H16" s="343">
        <f>G16+19</f>
        <v>44889</v>
      </c>
      <c r="I16" s="329" t="s">
        <v>31</v>
      </c>
      <c r="J16" s="343">
        <f>+K16+2</f>
        <v>44898</v>
      </c>
      <c r="K16" s="455">
        <f>+H16+7</f>
        <v>44896</v>
      </c>
      <c r="L16" s="329" t="s">
        <v>31</v>
      </c>
      <c r="M16" s="329">
        <f>+K16+6</f>
        <v>44902</v>
      </c>
      <c r="N16" s="329" t="s">
        <v>31</v>
      </c>
      <c r="O16" s="329">
        <f>G16+37</f>
        <v>44907</v>
      </c>
      <c r="P16" s="209"/>
    </row>
    <row r="17" spans="1:16" s="61" customFormat="1" ht="18" customHeight="1">
      <c r="A17" s="356" t="str">
        <f>+'MANZANILLO via SHA'!A17</f>
        <v>AS PAMELA</v>
      </c>
      <c r="B17" s="357" t="str">
        <f>+'MANZANILLO via SHA'!B17</f>
        <v>046N</v>
      </c>
      <c r="C17" s="357">
        <f>+'MANZANILLO via SHA'!C17</f>
        <v>44852</v>
      </c>
      <c r="D17" s="218">
        <f>C17+10</f>
        <v>44862</v>
      </c>
      <c r="E17" s="466" t="s">
        <v>179</v>
      </c>
      <c r="F17" s="627" t="s">
        <v>180</v>
      </c>
      <c r="G17" s="522">
        <f>+G14+7</f>
        <v>44868</v>
      </c>
      <c r="H17" s="331">
        <f>G17+20</f>
        <v>44888</v>
      </c>
      <c r="I17" s="331">
        <f>G17+22</f>
        <v>44890</v>
      </c>
      <c r="J17" s="346" t="s">
        <v>31</v>
      </c>
      <c r="K17" s="456" t="s">
        <v>31</v>
      </c>
      <c r="L17" s="214">
        <f>G17+24</f>
        <v>44892</v>
      </c>
      <c r="M17" s="330">
        <f>G17+31</f>
        <v>44899</v>
      </c>
      <c r="N17" s="214">
        <f>G17+35</f>
        <v>44903</v>
      </c>
      <c r="O17" s="331" t="s">
        <v>31</v>
      </c>
      <c r="P17" s="210"/>
    </row>
    <row r="18" spans="1:16" s="62" customFormat="1" ht="18" customHeight="1">
      <c r="A18" s="212"/>
      <c r="B18" s="233"/>
      <c r="C18" s="213"/>
      <c r="D18" s="213"/>
      <c r="E18" s="424" t="s">
        <v>186</v>
      </c>
      <c r="F18" s="519" t="s">
        <v>187</v>
      </c>
      <c r="G18" s="523">
        <f>+G15+7</f>
        <v>44867</v>
      </c>
      <c r="H18" s="333">
        <f>G18+22</f>
        <v>44889</v>
      </c>
      <c r="I18" s="332">
        <f>G18+23</f>
        <v>44890</v>
      </c>
      <c r="J18" s="333" t="s">
        <v>31</v>
      </c>
      <c r="K18" s="457" t="s">
        <v>31</v>
      </c>
      <c r="L18" s="304" t="s">
        <v>31</v>
      </c>
      <c r="M18" s="332">
        <f>+G18+34</f>
        <v>44901</v>
      </c>
      <c r="N18" s="332">
        <f>+G18+37</f>
        <v>44904</v>
      </c>
      <c r="O18" s="304" t="s">
        <v>31</v>
      </c>
      <c r="P18" s="65"/>
    </row>
    <row r="19" spans="1:16" ht="18" customHeight="1">
      <c r="A19" s="216"/>
      <c r="B19" s="232"/>
      <c r="C19" s="220"/>
      <c r="D19" s="220"/>
      <c r="E19" s="517" t="str">
        <f>+'MANZANILLO via SHA'!E20</f>
        <v xml:space="preserve">	
XIN MEI ZHOU</v>
      </c>
      <c r="F19" s="518" t="str">
        <f>+'MANZANILLO via SHA'!F20</f>
        <v>148E</v>
      </c>
      <c r="G19" s="524">
        <f>+'MANZANILLO via SHA'!G20</f>
        <v>44877</v>
      </c>
      <c r="H19" s="343">
        <f>G19+19</f>
        <v>44896</v>
      </c>
      <c r="I19" s="329" t="s">
        <v>31</v>
      </c>
      <c r="J19" s="343">
        <f>+K19+2</f>
        <v>44905</v>
      </c>
      <c r="K19" s="455">
        <f>+H19+7</f>
        <v>44903</v>
      </c>
      <c r="L19" s="329" t="s">
        <v>31</v>
      </c>
      <c r="M19" s="329">
        <f>+K19+6</f>
        <v>44909</v>
      </c>
      <c r="N19" s="329" t="s">
        <v>31</v>
      </c>
      <c r="O19" s="329">
        <f>G19+37</f>
        <v>44914</v>
      </c>
      <c r="P19" s="209"/>
    </row>
    <row r="20" spans="1:16" s="61" customFormat="1" ht="18" customHeight="1">
      <c r="A20" s="356" t="str">
        <f>+'MANZANILLO via SHA'!A20</f>
        <v>WAN FU DA</v>
      </c>
      <c r="B20" s="357" t="str">
        <f>+'MANZANILLO via SHA'!B20</f>
        <v>163N</v>
      </c>
      <c r="C20" s="357">
        <f>+'MANZANILLO via SHA'!C20</f>
        <v>44859</v>
      </c>
      <c r="D20" s="218">
        <f>C20+10</f>
        <v>44869</v>
      </c>
      <c r="E20" s="466" t="s">
        <v>181</v>
      </c>
      <c r="F20" s="628" t="s">
        <v>182</v>
      </c>
      <c r="G20" s="522">
        <f>+G17+7</f>
        <v>44875</v>
      </c>
      <c r="H20" s="331">
        <f>G20+20</f>
        <v>44895</v>
      </c>
      <c r="I20" s="331">
        <f>G20+22</f>
        <v>44897</v>
      </c>
      <c r="J20" s="346" t="s">
        <v>31</v>
      </c>
      <c r="K20" s="456" t="s">
        <v>31</v>
      </c>
      <c r="L20" s="214">
        <f>G20+24</f>
        <v>44899</v>
      </c>
      <c r="M20" s="330">
        <f>G20+31</f>
        <v>44906</v>
      </c>
      <c r="N20" s="214">
        <f>G20+35</f>
        <v>44910</v>
      </c>
      <c r="O20" s="331" t="s">
        <v>31</v>
      </c>
      <c r="P20" s="211"/>
    </row>
    <row r="21" spans="1:16" s="62" customFormat="1" ht="18" customHeight="1">
      <c r="A21" s="212"/>
      <c r="B21" s="233"/>
      <c r="C21" s="213"/>
      <c r="D21" s="213"/>
      <c r="E21" s="424" t="s">
        <v>189</v>
      </c>
      <c r="F21" s="693" t="s">
        <v>188</v>
      </c>
      <c r="G21" s="523">
        <v>44855</v>
      </c>
      <c r="H21" s="333">
        <f>G21+22</f>
        <v>44877</v>
      </c>
      <c r="I21" s="332">
        <f>G21+23</f>
        <v>44878</v>
      </c>
      <c r="J21" s="333" t="s">
        <v>31</v>
      </c>
      <c r="K21" s="457" t="s">
        <v>31</v>
      </c>
      <c r="L21" s="304" t="s">
        <v>31</v>
      </c>
      <c r="M21" s="332">
        <f>+G21+34</f>
        <v>44889</v>
      </c>
      <c r="N21" s="332">
        <f>+G21+37</f>
        <v>44892</v>
      </c>
      <c r="O21" s="304" t="s">
        <v>31</v>
      </c>
      <c r="P21" s="65"/>
    </row>
    <row r="22" spans="1:16" ht="18" customHeight="1">
      <c r="A22" s="216"/>
      <c r="B22" s="232"/>
      <c r="C22" s="220"/>
      <c r="D22" s="220"/>
      <c r="E22" s="517"/>
      <c r="F22" s="518"/>
      <c r="G22" s="524">
        <f>+'MANZANILLO via SHA'!G23</f>
        <v>0</v>
      </c>
      <c r="H22" s="343">
        <f>G22+19</f>
        <v>19</v>
      </c>
      <c r="I22" s="329" t="s">
        <v>31</v>
      </c>
      <c r="J22" s="343">
        <f>+K22+2</f>
        <v>28</v>
      </c>
      <c r="K22" s="455">
        <f>+H22+7</f>
        <v>26</v>
      </c>
      <c r="L22" s="329" t="s">
        <v>31</v>
      </c>
      <c r="M22" s="329">
        <f>+K22+6</f>
        <v>32</v>
      </c>
      <c r="N22" s="329" t="s">
        <v>31</v>
      </c>
      <c r="O22" s="329">
        <f>G22+37</f>
        <v>37</v>
      </c>
      <c r="P22" s="209"/>
    </row>
    <row r="23" spans="1:16" s="61" customFormat="1" ht="18" customHeight="1">
      <c r="A23" s="356"/>
      <c r="B23" s="357"/>
      <c r="C23" s="357"/>
      <c r="D23" s="218"/>
      <c r="E23" s="466"/>
      <c r="F23" s="520"/>
      <c r="G23" s="522">
        <f>+G20+7</f>
        <v>44882</v>
      </c>
      <c r="H23" s="331">
        <f>G23+20</f>
        <v>44902</v>
      </c>
      <c r="I23" s="331">
        <f>G23+22</f>
        <v>44904</v>
      </c>
      <c r="J23" s="346" t="s">
        <v>31</v>
      </c>
      <c r="K23" s="456" t="s">
        <v>31</v>
      </c>
      <c r="L23" s="214">
        <f>G23+24</f>
        <v>44906</v>
      </c>
      <c r="M23" s="330">
        <f>G23+31</f>
        <v>44913</v>
      </c>
      <c r="N23" s="214">
        <f>G23+35</f>
        <v>44917</v>
      </c>
      <c r="O23" s="331" t="s">
        <v>31</v>
      </c>
      <c r="P23" s="211"/>
    </row>
    <row r="24" spans="1:16" s="62" customFormat="1" ht="18" customHeight="1">
      <c r="A24" s="212"/>
      <c r="B24" s="233"/>
      <c r="C24" s="213"/>
      <c r="D24" s="213"/>
      <c r="E24" s="424"/>
      <c r="F24" s="521"/>
      <c r="G24" s="523">
        <f>+G21+7</f>
        <v>44862</v>
      </c>
      <c r="H24" s="333">
        <f>G24+22</f>
        <v>44884</v>
      </c>
      <c r="I24" s="332">
        <f>G24+23</f>
        <v>44885</v>
      </c>
      <c r="J24" s="333" t="s">
        <v>31</v>
      </c>
      <c r="K24" s="457" t="s">
        <v>31</v>
      </c>
      <c r="L24" s="304" t="s">
        <v>31</v>
      </c>
      <c r="M24" s="332">
        <f>+G24+34</f>
        <v>44896</v>
      </c>
      <c r="N24" s="332">
        <f>+G24+37</f>
        <v>44899</v>
      </c>
      <c r="O24" s="304" t="s">
        <v>31</v>
      </c>
      <c r="P24" s="65"/>
    </row>
    <row r="25" spans="1:16">
      <c r="O25" s="66" t="s">
        <v>32</v>
      </c>
    </row>
    <row r="26" spans="1:16" ht="15">
      <c r="A26" s="67" t="s">
        <v>33</v>
      </c>
      <c r="B26" s="201"/>
      <c r="C26" s="68"/>
      <c r="D26" s="69"/>
      <c r="E26" s="246"/>
      <c r="F26" s="210"/>
      <c r="G26" s="70"/>
    </row>
    <row r="27" spans="1:16" ht="15">
      <c r="A27" s="74" t="s">
        <v>34</v>
      </c>
      <c r="B27" s="235"/>
      <c r="C27" s="75"/>
      <c r="D27" s="76"/>
      <c r="E27" s="70"/>
      <c r="F27" s="70"/>
      <c r="G27" s="51"/>
      <c r="H27" s="53"/>
      <c r="J27" s="53"/>
      <c r="K27" s="53"/>
      <c r="L27" s="51"/>
      <c r="N27" s="51"/>
    </row>
    <row r="28" spans="1:16" ht="15">
      <c r="A28" s="77"/>
      <c r="B28" s="236"/>
      <c r="C28" s="78"/>
      <c r="D28" s="79"/>
      <c r="E28" s="245"/>
      <c r="F28" s="245"/>
      <c r="G28" s="51"/>
      <c r="H28" s="53"/>
      <c r="J28" s="53"/>
      <c r="K28" s="53"/>
      <c r="L28" s="51"/>
      <c r="N28" s="51"/>
    </row>
    <row r="29" spans="1:16" ht="15">
      <c r="A29" s="156" t="s">
        <v>102</v>
      </c>
      <c r="B29" s="200"/>
      <c r="C29" s="71"/>
      <c r="D29" s="79"/>
      <c r="E29" s="247"/>
      <c r="F29" s="247"/>
      <c r="G29" s="51"/>
      <c r="H29" s="53"/>
      <c r="J29" s="53"/>
      <c r="K29" s="53"/>
      <c r="L29" s="51"/>
      <c r="N29" s="51"/>
    </row>
    <row r="30" spans="1:16" ht="15">
      <c r="A30" s="156" t="s">
        <v>101</v>
      </c>
      <c r="B30" s="82"/>
      <c r="C30" s="82"/>
      <c r="D30" s="83"/>
      <c r="E30" s="244"/>
      <c r="F30" s="244"/>
      <c r="G30" s="51"/>
      <c r="H30" s="53"/>
      <c r="J30" s="53"/>
      <c r="K30" s="53"/>
      <c r="L30" s="51"/>
      <c r="N30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26"/>
  <sheetViews>
    <sheetView showGridLines="0" zoomScale="80" zoomScaleNormal="80" zoomScaleSheetLayoutView="75" workbookViewId="0">
      <selection activeCell="E19" sqref="E19"/>
    </sheetView>
  </sheetViews>
  <sheetFormatPr defaultColWidth="8" defaultRowHeight="14.25"/>
  <cols>
    <col min="1" max="1" width="23.6640625" style="52" customWidth="1"/>
    <col min="2" max="2" width="6.77734375" style="52" bestFit="1" customWidth="1"/>
    <col min="3" max="3" width="9.33203125" style="85" customWidth="1"/>
    <col min="4" max="4" width="9.88671875" style="85" customWidth="1"/>
    <col min="5" max="5" width="26.88671875" style="51" customWidth="1"/>
    <col min="6" max="6" width="20.21875" style="85" customWidth="1"/>
    <col min="7" max="7" width="11.88671875" style="52" bestFit="1" customWidth="1"/>
    <col min="8" max="8" width="23.33203125" style="52" customWidth="1"/>
    <col min="9" max="9" width="27.77734375" style="52" customWidth="1"/>
    <col min="10" max="10" width="6.33203125" style="51" bestFit="1" customWidth="1"/>
    <col min="11" max="16384" width="8" style="51"/>
  </cols>
  <sheetData>
    <row r="1" spans="1:14" ht="18">
      <c r="B1" s="656" t="s">
        <v>35</v>
      </c>
      <c r="C1" s="656"/>
      <c r="D1" s="656"/>
      <c r="E1" s="656"/>
      <c r="F1" s="656"/>
      <c r="G1" s="656"/>
      <c r="H1" s="656"/>
      <c r="I1" s="656"/>
    </row>
    <row r="2" spans="1:14" ht="18">
      <c r="B2" s="657" t="s">
        <v>36</v>
      </c>
      <c r="C2" s="657"/>
      <c r="D2" s="657"/>
      <c r="E2" s="657"/>
      <c r="F2" s="657"/>
      <c r="G2" s="657"/>
      <c r="H2" s="657"/>
      <c r="I2" s="657"/>
    </row>
    <row r="3" spans="1:14" ht="15">
      <c r="A3" s="56"/>
      <c r="E3" s="86"/>
      <c r="F3" s="120"/>
      <c r="G3" s="87"/>
      <c r="H3" s="87"/>
      <c r="I3" s="87"/>
    </row>
    <row r="4" spans="1:14" ht="15">
      <c r="B4" s="56"/>
      <c r="C4" s="88"/>
      <c r="D4" s="88"/>
      <c r="E4" s="54"/>
      <c r="F4" s="120"/>
      <c r="G4" s="87"/>
      <c r="H4" s="89"/>
      <c r="I4" s="90"/>
    </row>
    <row r="5" spans="1:14" ht="15">
      <c r="B5" s="56"/>
      <c r="C5" s="88"/>
      <c r="D5" s="88"/>
      <c r="E5" s="54"/>
      <c r="F5" s="120"/>
      <c r="G5" s="87"/>
      <c r="H5" s="89"/>
      <c r="I5" s="90"/>
    </row>
    <row r="6" spans="1:14" ht="15">
      <c r="A6" s="204"/>
      <c r="B6" s="56"/>
      <c r="C6" s="88"/>
      <c r="D6" s="88"/>
      <c r="E6" s="54"/>
      <c r="F6" s="88"/>
      <c r="G6" s="56"/>
      <c r="H6" s="57"/>
      <c r="I6" s="57"/>
    </row>
    <row r="7" spans="1:14" ht="15">
      <c r="B7" s="228"/>
      <c r="C7" s="91"/>
      <c r="D7" s="91"/>
      <c r="E7" s="91"/>
      <c r="F7" s="92"/>
      <c r="G7" s="288"/>
      <c r="H7" s="93"/>
      <c r="I7" s="93"/>
    </row>
    <row r="8" spans="1:14" ht="15">
      <c r="A8" s="199" t="s">
        <v>14</v>
      </c>
      <c r="B8" s="229"/>
      <c r="C8" s="94"/>
      <c r="D8" s="94"/>
      <c r="E8" s="94"/>
      <c r="F8" s="94"/>
      <c r="G8" s="289"/>
      <c r="H8" s="93"/>
      <c r="I8" s="93"/>
    </row>
    <row r="9" spans="1:14" ht="17.25" customHeight="1">
      <c r="A9" s="658" t="s">
        <v>124</v>
      </c>
      <c r="B9" s="658"/>
      <c r="C9" s="226" t="s">
        <v>17</v>
      </c>
      <c r="D9" s="222" t="s">
        <v>18</v>
      </c>
      <c r="E9" s="654" t="s">
        <v>19</v>
      </c>
      <c r="F9" s="655"/>
      <c r="G9" s="279" t="s">
        <v>37</v>
      </c>
      <c r="H9" s="207" t="s">
        <v>18</v>
      </c>
      <c r="J9" s="95"/>
    </row>
    <row r="10" spans="1:14" ht="34.9" customHeight="1">
      <c r="A10" s="659"/>
      <c r="B10" s="659"/>
      <c r="C10" s="526" t="s">
        <v>21</v>
      </c>
      <c r="D10" s="227" t="s">
        <v>38</v>
      </c>
      <c r="E10" s="654" t="s">
        <v>23</v>
      </c>
      <c r="F10" s="655"/>
      <c r="G10" s="286" t="s">
        <v>18</v>
      </c>
      <c r="H10" s="287" t="s">
        <v>39</v>
      </c>
      <c r="J10" s="98"/>
    </row>
    <row r="11" spans="1:14" ht="26.45" customHeight="1">
      <c r="A11" s="535" t="s">
        <v>163</v>
      </c>
      <c r="B11" s="420" t="s">
        <v>165</v>
      </c>
      <c r="C11" s="421">
        <v>44842</v>
      </c>
      <c r="D11" s="422">
        <f>C11+7</f>
        <v>44849</v>
      </c>
      <c r="E11" s="620" t="s">
        <v>190</v>
      </c>
      <c r="F11" s="496" t="s">
        <v>146</v>
      </c>
      <c r="G11" s="506">
        <v>44853</v>
      </c>
      <c r="H11" s="497">
        <f>G11+27</f>
        <v>44880</v>
      </c>
      <c r="I11" s="280" t="s">
        <v>112</v>
      </c>
    </row>
    <row r="12" spans="1:14" s="99" customFormat="1" ht="26.45" customHeight="1">
      <c r="A12" s="419" t="s">
        <v>127</v>
      </c>
      <c r="B12" s="420" t="s">
        <v>166</v>
      </c>
      <c r="C12" s="423">
        <f>+C11+7</f>
        <v>44849</v>
      </c>
      <c r="D12" s="422">
        <f t="shared" ref="D12:D14" si="0">D11+7</f>
        <v>44856</v>
      </c>
      <c r="E12" s="620" t="s">
        <v>194</v>
      </c>
      <c r="F12" s="496" t="s">
        <v>191</v>
      </c>
      <c r="G12" s="506">
        <f>+G11+7</f>
        <v>44860</v>
      </c>
      <c r="H12" s="497">
        <f t="shared" ref="H12:H13" si="1">G12+27</f>
        <v>44887</v>
      </c>
      <c r="J12" s="280"/>
    </row>
    <row r="13" spans="1:14" s="99" customFormat="1" ht="26.45" customHeight="1">
      <c r="A13" s="535" t="s">
        <v>131</v>
      </c>
      <c r="B13" s="420" t="s">
        <v>167</v>
      </c>
      <c r="C13" s="423">
        <f t="shared" ref="C13:C14" si="2">+C12+7</f>
        <v>44856</v>
      </c>
      <c r="D13" s="422">
        <f t="shared" si="0"/>
        <v>44863</v>
      </c>
      <c r="E13" s="620" t="s">
        <v>195</v>
      </c>
      <c r="F13" s="496" t="s">
        <v>192</v>
      </c>
      <c r="G13" s="506">
        <v>44846</v>
      </c>
      <c r="H13" s="497">
        <f t="shared" si="1"/>
        <v>44873</v>
      </c>
      <c r="J13" s="152"/>
      <c r="N13"/>
    </row>
    <row r="14" spans="1:14" s="99" customFormat="1" ht="26.45" customHeight="1">
      <c r="A14" s="419" t="s">
        <v>132</v>
      </c>
      <c r="B14" s="420" t="s">
        <v>168</v>
      </c>
      <c r="C14" s="423">
        <f t="shared" si="2"/>
        <v>44863</v>
      </c>
      <c r="D14" s="422">
        <f t="shared" si="0"/>
        <v>44870</v>
      </c>
      <c r="E14" s="496" t="s">
        <v>196</v>
      </c>
      <c r="F14" s="496" t="s">
        <v>193</v>
      </c>
      <c r="G14" s="506">
        <f t="shared" ref="G14" si="3">+G13+7</f>
        <v>44853</v>
      </c>
      <c r="H14" s="497">
        <f t="shared" ref="H14" si="4">G14+27</f>
        <v>44880</v>
      </c>
      <c r="J14" s="152"/>
    </row>
    <row r="15" spans="1:14" s="99" customFormat="1" ht="26.45" customHeight="1">
      <c r="A15" s="419"/>
      <c r="B15" s="420"/>
      <c r="C15" s="423"/>
      <c r="D15" s="422"/>
      <c r="E15" s="496"/>
      <c r="F15" s="496"/>
      <c r="G15" s="506"/>
      <c r="H15" s="497"/>
      <c r="J15" s="152"/>
    </row>
    <row r="16" spans="1:14" s="99" customFormat="1" ht="26.45" customHeight="1">
      <c r="A16" s="614"/>
      <c r="B16" s="614"/>
      <c r="C16" s="615"/>
      <c r="D16" s="616"/>
      <c r="E16" s="617"/>
      <c r="F16" s="617"/>
      <c r="G16" s="618"/>
      <c r="H16" s="619"/>
      <c r="J16" s="152"/>
    </row>
    <row r="17" spans="1:10" s="99" customFormat="1" ht="26.45" customHeight="1">
      <c r="A17" s="614"/>
      <c r="B17" s="614"/>
      <c r="C17" s="615"/>
      <c r="D17" s="616"/>
      <c r="E17" s="617"/>
      <c r="F17" s="617"/>
      <c r="G17" s="618"/>
      <c r="H17" s="619"/>
      <c r="J17" s="152"/>
    </row>
    <row r="18" spans="1:10" s="99" customFormat="1" ht="26.45" customHeight="1">
      <c r="A18" s="614"/>
      <c r="B18" s="614"/>
      <c r="C18" s="615"/>
      <c r="D18" s="616"/>
      <c r="E18" s="617"/>
      <c r="F18" s="617"/>
      <c r="G18" s="618"/>
      <c r="H18" s="619"/>
      <c r="J18" s="152"/>
    </row>
    <row r="19" spans="1:10" s="99" customFormat="1" ht="15">
      <c r="A19" s="205"/>
      <c r="B19" s="205"/>
      <c r="C19" s="101"/>
      <c r="D19" s="102"/>
      <c r="E19" s="103"/>
      <c r="F19" s="104"/>
      <c r="G19" s="290"/>
      <c r="H19" s="105"/>
      <c r="I19" s="105"/>
      <c r="J19" s="152"/>
    </row>
    <row r="20" spans="1:10" ht="15">
      <c r="A20" s="206"/>
      <c r="B20" s="106"/>
      <c r="C20" s="107"/>
      <c r="D20" s="107"/>
      <c r="E20" s="107"/>
      <c r="F20" s="239"/>
      <c r="G20" s="106"/>
      <c r="I20" s="66" t="s">
        <v>32</v>
      </c>
    </row>
    <row r="21" spans="1:10" ht="15">
      <c r="A21" s="201" t="s">
        <v>33</v>
      </c>
      <c r="B21" s="230"/>
      <c r="C21" s="91"/>
      <c r="D21" s="91"/>
      <c r="E21" s="91"/>
      <c r="H21" s="107"/>
      <c r="I21" s="107"/>
    </row>
    <row r="22" spans="1:10" ht="15">
      <c r="A22" s="202" t="s">
        <v>34</v>
      </c>
      <c r="B22" s="106"/>
      <c r="C22" s="107"/>
      <c r="D22" s="107"/>
      <c r="E22" s="107"/>
      <c r="F22" s="239"/>
      <c r="G22" s="106"/>
    </row>
    <row r="23" spans="1:10" ht="15">
      <c r="A23" s="203" t="s">
        <v>48</v>
      </c>
      <c r="B23" s="106"/>
      <c r="C23" s="107"/>
      <c r="D23" s="107"/>
      <c r="E23" s="107"/>
      <c r="F23" s="239"/>
      <c r="G23" s="106"/>
    </row>
    <row r="24" spans="1:10" ht="15">
      <c r="A24" s="206"/>
      <c r="B24" s="106"/>
      <c r="C24" s="107"/>
      <c r="D24" s="107"/>
      <c r="E24" s="107"/>
      <c r="F24" s="239"/>
      <c r="G24" s="106"/>
    </row>
    <row r="25" spans="1:10" ht="15">
      <c r="A25" s="156" t="s">
        <v>102</v>
      </c>
      <c r="B25" s="82"/>
      <c r="C25" s="109"/>
      <c r="D25" s="109"/>
      <c r="E25" s="83"/>
      <c r="F25" s="84"/>
      <c r="G25" s="653"/>
    </row>
    <row r="26" spans="1:10" ht="15">
      <c r="A26" s="156" t="s">
        <v>101</v>
      </c>
      <c r="B26" s="231"/>
      <c r="C26" s="110"/>
      <c r="D26" s="110"/>
      <c r="E26" s="111"/>
      <c r="F26" s="80"/>
      <c r="G26" s="653"/>
    </row>
  </sheetData>
  <mergeCells count="6">
    <mergeCell ref="G25:G26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3"/>
  <sheetViews>
    <sheetView showGridLines="0" zoomScale="80" zoomScaleNormal="80" zoomScaleSheetLayoutView="75" workbookViewId="0">
      <selection activeCell="E21" sqref="E21"/>
    </sheetView>
  </sheetViews>
  <sheetFormatPr defaultColWidth="8" defaultRowHeight="14.25"/>
  <cols>
    <col min="1" max="1" width="22.33203125" style="52" customWidth="1"/>
    <col min="2" max="2" width="7.21875" style="85" customWidth="1"/>
    <col min="3" max="3" width="8.21875" style="51" customWidth="1"/>
    <col min="4" max="4" width="8.33203125" style="51" customWidth="1"/>
    <col min="5" max="5" width="23.21875" style="85" customWidth="1"/>
    <col min="6" max="6" width="10.88671875" style="51" customWidth="1"/>
    <col min="7" max="7" width="13.33203125" style="52" bestFit="1" customWidth="1"/>
    <col min="8" max="8" width="11" style="52" bestFit="1" customWidth="1"/>
    <col min="9" max="9" width="16.77734375" style="51" bestFit="1" customWidth="1"/>
    <col min="10" max="10" width="8.33203125" style="51" bestFit="1" customWidth="1"/>
    <col min="11" max="11" width="15.109375" style="51" bestFit="1" customWidth="1"/>
    <col min="12" max="12" width="17.88671875" style="51" customWidth="1"/>
    <col min="13" max="13" width="8.109375" style="51" bestFit="1" customWidth="1"/>
    <col min="14" max="16384" width="8" style="51"/>
  </cols>
  <sheetData>
    <row r="1" spans="1:14" ht="18">
      <c r="B1" s="656" t="s">
        <v>0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54"/>
    </row>
    <row r="2" spans="1:14" ht="18">
      <c r="B2" s="657" t="s">
        <v>42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54"/>
    </row>
    <row r="3" spans="1:14" ht="18">
      <c r="A3" s="56"/>
      <c r="B3" s="663" t="s">
        <v>43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54"/>
    </row>
    <row r="4" spans="1:14" ht="15">
      <c r="B4" s="88"/>
      <c r="C4" s="54"/>
      <c r="D4" s="54"/>
      <c r="E4" s="120"/>
      <c r="F4" s="86"/>
      <c r="G4" s="112"/>
      <c r="H4" s="112"/>
      <c r="I4" s="54"/>
      <c r="J4" s="54"/>
      <c r="K4" s="54"/>
      <c r="L4" s="54"/>
    </row>
    <row r="5" spans="1:14" ht="15">
      <c r="A5" s="199"/>
      <c r="B5" s="88"/>
      <c r="C5" s="54"/>
      <c r="D5" s="54"/>
      <c r="E5" s="120"/>
      <c r="F5" s="86"/>
      <c r="G5" s="112"/>
      <c r="H5" s="112"/>
      <c r="I5" s="54"/>
      <c r="J5" s="54"/>
      <c r="K5" s="54"/>
      <c r="L5" s="54"/>
    </row>
    <row r="6" spans="1:14" ht="15">
      <c r="A6" s="199"/>
      <c r="B6" s="88"/>
      <c r="C6" s="54"/>
      <c r="D6" s="54"/>
      <c r="E6" s="120"/>
      <c r="F6" s="86"/>
      <c r="G6" s="112"/>
      <c r="H6" s="112"/>
      <c r="I6" s="54"/>
      <c r="J6" s="54"/>
      <c r="K6" s="54"/>
      <c r="L6" s="54"/>
    </row>
    <row r="7" spans="1:14" ht="15">
      <c r="A7" s="199" t="s">
        <v>14</v>
      </c>
      <c r="B7" s="88"/>
      <c r="C7" s="54"/>
      <c r="D7" s="54"/>
      <c r="E7" s="88"/>
      <c r="F7" s="54"/>
      <c r="G7" s="57"/>
      <c r="H7" s="404"/>
      <c r="I7" s="54"/>
      <c r="K7" s="59"/>
      <c r="L7" s="90"/>
    </row>
    <row r="8" spans="1:14" ht="18" customHeight="1">
      <c r="A8" s="658" t="s">
        <v>124</v>
      </c>
      <c r="B8" s="658"/>
      <c r="C8" s="499" t="s">
        <v>17</v>
      </c>
      <c r="D8" s="222" t="s">
        <v>18</v>
      </c>
      <c r="E8" s="661" t="s">
        <v>19</v>
      </c>
      <c r="F8" s="661"/>
      <c r="G8" s="279" t="s">
        <v>37</v>
      </c>
      <c r="H8" s="661" t="s">
        <v>18</v>
      </c>
      <c r="I8" s="661"/>
      <c r="J8" s="661"/>
      <c r="K8" s="661"/>
      <c r="L8" s="661"/>
      <c r="M8" s="95"/>
    </row>
    <row r="9" spans="1:14" ht="30">
      <c r="A9" s="659"/>
      <c r="B9" s="659"/>
      <c r="C9" s="500" t="s">
        <v>21</v>
      </c>
      <c r="D9" s="227" t="s">
        <v>38</v>
      </c>
      <c r="E9" s="662" t="s">
        <v>23</v>
      </c>
      <c r="F9" s="662"/>
      <c r="G9" s="96" t="s">
        <v>18</v>
      </c>
      <c r="H9" s="97" t="s">
        <v>44</v>
      </c>
      <c r="I9" s="97" t="s">
        <v>45</v>
      </c>
      <c r="J9" s="97" t="s">
        <v>28</v>
      </c>
      <c r="K9" s="97" t="s">
        <v>46</v>
      </c>
      <c r="L9" s="97" t="s">
        <v>47</v>
      </c>
      <c r="M9" s="98"/>
    </row>
    <row r="10" spans="1:14" s="99" customFormat="1" ht="15">
      <c r="A10" s="419" t="str">
        <f>+'COLON via TAO'!A11</f>
        <v>WAN FU DA</v>
      </c>
      <c r="B10" s="419" t="str">
        <f>+'COLON via TAO'!B11</f>
        <v>162E</v>
      </c>
      <c r="C10" s="419">
        <f>+'COLON via TAO'!C11</f>
        <v>44842</v>
      </c>
      <c r="D10" s="422">
        <f>C10+7</f>
        <v>44849</v>
      </c>
      <c r="E10" s="508" t="s">
        <v>197</v>
      </c>
      <c r="F10" s="508" t="s">
        <v>198</v>
      </c>
      <c r="G10" s="507">
        <v>44856</v>
      </c>
      <c r="H10" s="507">
        <f>G10+17</f>
        <v>44873</v>
      </c>
      <c r="I10" s="507">
        <f>G10+22</f>
        <v>44878</v>
      </c>
      <c r="J10" s="507">
        <f>+G10+29</f>
        <v>44885</v>
      </c>
      <c r="K10" s="507">
        <f>G10+34</f>
        <v>44890</v>
      </c>
      <c r="L10" s="507">
        <f>G10+36</f>
        <v>44892</v>
      </c>
      <c r="M10" s="498" t="s">
        <v>107</v>
      </c>
      <c r="N10" s="100"/>
    </row>
    <row r="11" spans="1:14" s="99" customFormat="1" ht="18" customHeight="1">
      <c r="A11" s="419" t="str">
        <f>+'COLON via TAO'!A12</f>
        <v>NZ NINGBO</v>
      </c>
      <c r="B11" s="419" t="str">
        <f>+'COLON via TAO'!B12</f>
        <v>017E</v>
      </c>
      <c r="C11" s="419">
        <f>+'COLON via TAO'!C12</f>
        <v>44849</v>
      </c>
      <c r="D11" s="422">
        <f t="shared" ref="D11:D13" si="0">C11+7</f>
        <v>44856</v>
      </c>
      <c r="E11" s="508" t="s">
        <v>202</v>
      </c>
      <c r="F11" s="508" t="s">
        <v>199</v>
      </c>
      <c r="G11" s="507">
        <f>+G10+7</f>
        <v>44863</v>
      </c>
      <c r="H11" s="507">
        <f>G11+17</f>
        <v>44880</v>
      </c>
      <c r="I11" s="507">
        <f>G11+22</f>
        <v>44885</v>
      </c>
      <c r="J11" s="507">
        <f>+G11+29</f>
        <v>44892</v>
      </c>
      <c r="K11" s="507">
        <f>G11+34</f>
        <v>44897</v>
      </c>
      <c r="L11" s="507">
        <f>G11+36</f>
        <v>44899</v>
      </c>
      <c r="M11" s="498"/>
      <c r="N11" s="100"/>
    </row>
    <row r="12" spans="1:14" s="99" customFormat="1" ht="18" customHeight="1">
      <c r="A12" s="419" t="str">
        <f>+'COLON via TAO'!A13</f>
        <v>ZHONG HANG SHENG</v>
      </c>
      <c r="B12" s="419" t="str">
        <f>+'COLON via TAO'!B13</f>
        <v>152E</v>
      </c>
      <c r="C12" s="419">
        <f>+'COLON via TAO'!C13</f>
        <v>44856</v>
      </c>
      <c r="D12" s="422">
        <f t="shared" si="0"/>
        <v>44863</v>
      </c>
      <c r="E12" s="508" t="s">
        <v>134</v>
      </c>
      <c r="F12" s="508" t="s">
        <v>200</v>
      </c>
      <c r="G12" s="507">
        <f>+G11+7</f>
        <v>44870</v>
      </c>
      <c r="H12" s="507">
        <f>G12+17</f>
        <v>44887</v>
      </c>
      <c r="I12" s="507">
        <f>G12+22</f>
        <v>44892</v>
      </c>
      <c r="J12" s="507">
        <f>+G12+29</f>
        <v>44899</v>
      </c>
      <c r="K12" s="507">
        <f>G12+34</f>
        <v>44904</v>
      </c>
      <c r="L12" s="507">
        <f>G12+36</f>
        <v>44906</v>
      </c>
      <c r="M12" s="498"/>
    </row>
    <row r="13" spans="1:14" s="99" customFormat="1" ht="18" customHeight="1">
      <c r="A13" s="419" t="str">
        <f>+'COLON via TAO'!A14</f>
        <v xml:space="preserve">	
AS PAMELA</v>
      </c>
      <c r="B13" s="419" t="str">
        <f>+'COLON via TAO'!B14</f>
        <v>046E</v>
      </c>
      <c r="C13" s="419">
        <f>+'COLON via TAO'!C14</f>
        <v>44863</v>
      </c>
      <c r="D13" s="422">
        <f t="shared" si="0"/>
        <v>44870</v>
      </c>
      <c r="E13" s="624" t="s">
        <v>203</v>
      </c>
      <c r="F13" s="508" t="s">
        <v>201</v>
      </c>
      <c r="G13" s="507">
        <f>+G12+7</f>
        <v>44877</v>
      </c>
      <c r="H13" s="507">
        <f>G13+17</f>
        <v>44894</v>
      </c>
      <c r="I13" s="507">
        <f>G13+22</f>
        <v>44899</v>
      </c>
      <c r="J13" s="507">
        <f>+G13+29</f>
        <v>44906</v>
      </c>
      <c r="K13" s="507">
        <f>G13+34</f>
        <v>44911</v>
      </c>
      <c r="L13" s="507">
        <f>G13+36</f>
        <v>44913</v>
      </c>
      <c r="M13" s="498"/>
    </row>
    <row r="14" spans="1:14" s="99" customFormat="1" ht="18" customHeight="1">
      <c r="A14" s="419"/>
      <c r="B14" s="419"/>
      <c r="C14" s="419"/>
      <c r="D14" s="422"/>
      <c r="E14" s="508"/>
      <c r="F14" s="508"/>
      <c r="G14" s="507"/>
      <c r="H14" s="507">
        <f>G14+17</f>
        <v>17</v>
      </c>
      <c r="I14" s="507">
        <f>G14+22</f>
        <v>22</v>
      </c>
      <c r="J14" s="507">
        <f>+G14+29</f>
        <v>29</v>
      </c>
      <c r="K14" s="507">
        <f>G14+34</f>
        <v>34</v>
      </c>
      <c r="L14" s="507">
        <f>G14+36</f>
        <v>36</v>
      </c>
      <c r="M14" s="498"/>
    </row>
    <row r="15" spans="1:14" s="99" customFormat="1" ht="18" customHeight="1">
      <c r="A15" s="614"/>
      <c r="B15" s="614"/>
      <c r="C15" s="614"/>
      <c r="D15" s="616"/>
      <c r="E15" s="621"/>
      <c r="F15" s="621"/>
      <c r="G15" s="622"/>
      <c r="H15" s="622"/>
      <c r="I15" s="622"/>
      <c r="J15" s="622"/>
      <c r="K15" s="622"/>
      <c r="L15" s="622"/>
      <c r="M15" s="498"/>
    </row>
    <row r="16" spans="1:14" ht="15">
      <c r="A16" s="200"/>
      <c r="B16" s="255"/>
      <c r="C16" s="71"/>
      <c r="D16" s="79"/>
      <c r="E16" s="81"/>
      <c r="F16" s="247"/>
      <c r="H16" s="405"/>
      <c r="I16" s="406"/>
      <c r="J16" s="406"/>
      <c r="K16" s="406"/>
      <c r="L16" s="406"/>
    </row>
    <row r="17" spans="1:12" ht="15">
      <c r="B17" s="249"/>
      <c r="C17" s="68"/>
      <c r="D17" s="69"/>
      <c r="E17" s="240"/>
      <c r="F17" s="70"/>
      <c r="G17" s="70"/>
      <c r="H17" s="70"/>
      <c r="L17" s="66" t="s">
        <v>32</v>
      </c>
    </row>
    <row r="18" spans="1:12" s="117" customFormat="1" ht="15">
      <c r="A18" s="201" t="s">
        <v>33</v>
      </c>
      <c r="B18" s="256"/>
      <c r="C18" s="113"/>
      <c r="D18" s="114"/>
      <c r="E18" s="115"/>
      <c r="F18" s="248"/>
      <c r="G18" s="116"/>
      <c r="H18" s="664"/>
      <c r="I18" s="664"/>
    </row>
    <row r="19" spans="1:12" ht="15">
      <c r="A19" s="202" t="s">
        <v>34</v>
      </c>
      <c r="B19" s="251"/>
      <c r="C19" s="78"/>
      <c r="D19" s="79"/>
      <c r="E19" s="80"/>
      <c r="F19" s="245"/>
      <c r="G19" s="118"/>
      <c r="H19" s="660"/>
      <c r="I19" s="660"/>
    </row>
    <row r="20" spans="1:12" ht="15">
      <c r="A20" s="203" t="s">
        <v>48</v>
      </c>
      <c r="B20" s="255"/>
      <c r="C20" s="71"/>
      <c r="D20" s="79"/>
      <c r="E20" s="81"/>
      <c r="F20" s="247"/>
    </row>
    <row r="21" spans="1:12" ht="15">
      <c r="A21" s="200"/>
      <c r="B21" s="109"/>
      <c r="C21" s="82"/>
      <c r="D21" s="83"/>
      <c r="E21" s="84"/>
      <c r="F21" s="244"/>
    </row>
    <row r="22" spans="1:12" ht="15">
      <c r="A22" s="156" t="s">
        <v>102</v>
      </c>
      <c r="B22" s="253"/>
      <c r="C22" s="119"/>
      <c r="D22" s="111"/>
      <c r="E22" s="80"/>
      <c r="F22" s="245"/>
    </row>
    <row r="23" spans="1:12" ht="15">
      <c r="A23" s="156" t="s">
        <v>101</v>
      </c>
    </row>
  </sheetData>
  <mergeCells count="9">
    <mergeCell ref="H19:I19"/>
    <mergeCell ref="E8:F8"/>
    <mergeCell ref="E9:F9"/>
    <mergeCell ref="B1:L1"/>
    <mergeCell ref="B2:L2"/>
    <mergeCell ref="B3:L3"/>
    <mergeCell ref="H18:I18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"/>
  <sheetViews>
    <sheetView showGridLines="0" zoomScale="80" zoomScaleNormal="80" workbookViewId="0">
      <selection activeCell="E28" sqref="E28"/>
    </sheetView>
  </sheetViews>
  <sheetFormatPr defaultColWidth="8" defaultRowHeight="14.25"/>
  <cols>
    <col min="1" max="1" width="25.88671875" style="51" customWidth="1"/>
    <col min="2" max="2" width="8.21875" style="85" customWidth="1"/>
    <col min="3" max="4" width="7.109375" style="51" bestFit="1" customWidth="1"/>
    <col min="5" max="5" width="22.88671875" style="52" customWidth="1"/>
    <col min="6" max="6" width="12" style="51" customWidth="1"/>
    <col min="7" max="7" width="16" style="52" bestFit="1" customWidth="1"/>
    <col min="8" max="8" width="16.33203125" style="51" bestFit="1" customWidth="1"/>
    <col min="9" max="9" width="16.33203125" style="51" customWidth="1"/>
    <col min="10" max="10" width="16.33203125" style="51" bestFit="1" customWidth="1"/>
    <col min="11" max="11" width="15.77734375" style="51" customWidth="1"/>
    <col min="12" max="12" width="14.33203125" style="51" customWidth="1"/>
    <col min="13" max="13" width="13.21875" style="51" customWidth="1"/>
    <col min="14" max="14" width="15.33203125" style="51" customWidth="1"/>
    <col min="15" max="15" width="7.44140625" style="51" bestFit="1" customWidth="1"/>
    <col min="16" max="16" width="25.109375" style="51" bestFit="1" customWidth="1"/>
    <col min="17" max="16384" width="8" style="51"/>
  </cols>
  <sheetData>
    <row r="1" spans="1:15" ht="18">
      <c r="B1" s="656" t="s">
        <v>0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54"/>
    </row>
    <row r="2" spans="1:15" ht="18">
      <c r="B2" s="657" t="s">
        <v>49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54"/>
    </row>
    <row r="3" spans="1:15" ht="18">
      <c r="B3" s="651" t="s">
        <v>13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54"/>
    </row>
    <row r="4" spans="1:15" ht="18">
      <c r="B4" s="656" t="s">
        <v>50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5" ht="15">
      <c r="B5" s="88"/>
      <c r="C5" s="54"/>
      <c r="D5" s="54"/>
      <c r="G5" s="120"/>
      <c r="H5" s="54"/>
      <c r="I5" s="54"/>
      <c r="J5" s="54"/>
      <c r="K5" s="121"/>
      <c r="L5" s="54"/>
      <c r="M5" s="54"/>
      <c r="N5" s="122"/>
    </row>
    <row r="6" spans="1:15" ht="15">
      <c r="A6" s="55"/>
      <c r="B6" s="88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 ht="15">
      <c r="A7" s="197" t="s">
        <v>14</v>
      </c>
      <c r="B7" s="88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58" t="s">
        <v>130</v>
      </c>
      <c r="B8" s="658"/>
      <c r="C8" s="525" t="s">
        <v>17</v>
      </c>
      <c r="D8" s="222" t="s">
        <v>18</v>
      </c>
      <c r="E8" s="661" t="s">
        <v>19</v>
      </c>
      <c r="F8" s="661"/>
      <c r="G8" s="208" t="s">
        <v>37</v>
      </c>
      <c r="H8" s="661" t="s">
        <v>18</v>
      </c>
      <c r="I8" s="661"/>
      <c r="J8" s="661"/>
      <c r="K8" s="661"/>
      <c r="L8" s="661"/>
      <c r="M8" s="661"/>
      <c r="N8" s="661"/>
    </row>
    <row r="9" spans="1:15" ht="30">
      <c r="A9" s="659"/>
      <c r="B9" s="659"/>
      <c r="C9" s="526" t="s">
        <v>21</v>
      </c>
      <c r="D9" s="227" t="s">
        <v>38</v>
      </c>
      <c r="E9" s="662" t="s">
        <v>23</v>
      </c>
      <c r="F9" s="662"/>
      <c r="G9" s="96" t="s">
        <v>18</v>
      </c>
      <c r="H9" s="97" t="s">
        <v>51</v>
      </c>
      <c r="I9" s="237" t="s">
        <v>52</v>
      </c>
      <c r="J9" s="97" t="s">
        <v>53</v>
      </c>
      <c r="K9" s="97" t="s">
        <v>54</v>
      </c>
      <c r="L9" s="97" t="s">
        <v>55</v>
      </c>
      <c r="M9" s="97" t="s">
        <v>56</v>
      </c>
      <c r="N9" s="238" t="s">
        <v>104</v>
      </c>
    </row>
    <row r="10" spans="1:15" s="99" customFormat="1" ht="19.899999999999999" customHeight="1">
      <c r="A10" s="419" t="str">
        <f>+'WCSA via TAO'!A10</f>
        <v>WAN FU DA</v>
      </c>
      <c r="B10" s="419" t="str">
        <f>+'WCSA via TAO'!B10</f>
        <v>162E</v>
      </c>
      <c r="C10" s="419">
        <f>+'WCSA via TAO'!C10</f>
        <v>44842</v>
      </c>
      <c r="D10" s="422">
        <f>C10+7</f>
        <v>44849</v>
      </c>
      <c r="E10" s="527" t="s">
        <v>204</v>
      </c>
      <c r="F10" s="527" t="s">
        <v>205</v>
      </c>
      <c r="G10" s="529">
        <v>44852</v>
      </c>
      <c r="H10" s="530">
        <f>G10+19</f>
        <v>44871</v>
      </c>
      <c r="I10" s="530">
        <f>G10+24</f>
        <v>44876</v>
      </c>
      <c r="J10" s="530">
        <f>G10+25</f>
        <v>44877</v>
      </c>
      <c r="K10" s="530">
        <f>G10+28</f>
        <v>44880</v>
      </c>
      <c r="L10" s="530">
        <f>G10+30</f>
        <v>44882</v>
      </c>
      <c r="M10" s="530">
        <f>G10+34</f>
        <v>44886</v>
      </c>
      <c r="N10" s="530">
        <f>M10+7</f>
        <v>44893</v>
      </c>
      <c r="O10" s="501" t="s">
        <v>61</v>
      </c>
    </row>
    <row r="11" spans="1:15" s="99" customFormat="1" ht="19.899999999999999" customHeight="1">
      <c r="A11" s="419" t="str">
        <f>+'WCSA via TAO'!A11</f>
        <v>NZ NINGBO</v>
      </c>
      <c r="B11" s="419" t="str">
        <f>+'WCSA via TAO'!B11</f>
        <v>017E</v>
      </c>
      <c r="C11" s="419">
        <f>+'WCSA via TAO'!C11</f>
        <v>44849</v>
      </c>
      <c r="D11" s="422">
        <f t="shared" ref="D11:D13" si="0">C11+7</f>
        <v>44856</v>
      </c>
      <c r="E11" s="527" t="s">
        <v>208</v>
      </c>
      <c r="F11" s="527" t="s">
        <v>206</v>
      </c>
      <c r="G11" s="529">
        <f>+G10+7</f>
        <v>44859</v>
      </c>
      <c r="H11" s="529">
        <f>G11+19</f>
        <v>44878</v>
      </c>
      <c r="I11" s="529">
        <f>G11+24</f>
        <v>44883</v>
      </c>
      <c r="J11" s="529">
        <f>G11+25</f>
        <v>44884</v>
      </c>
      <c r="K11" s="529">
        <f>G11+28</f>
        <v>44887</v>
      </c>
      <c r="L11" s="529">
        <f>G11+30</f>
        <v>44889</v>
      </c>
      <c r="M11" s="529">
        <f>G11+34</f>
        <v>44893</v>
      </c>
      <c r="N11" s="529">
        <f>M11+7</f>
        <v>44900</v>
      </c>
      <c r="O11" s="501"/>
    </row>
    <row r="12" spans="1:15" s="99" customFormat="1" ht="19.899999999999999" customHeight="1">
      <c r="A12" s="419" t="str">
        <f>+'WCSA via TAO'!A12</f>
        <v>ZHONG HANG SHENG</v>
      </c>
      <c r="B12" s="419" t="str">
        <f>+'WCSA via TAO'!B12</f>
        <v>152E</v>
      </c>
      <c r="C12" s="419">
        <f>+'WCSA via TAO'!C12</f>
        <v>44856</v>
      </c>
      <c r="D12" s="422">
        <f t="shared" si="0"/>
        <v>44863</v>
      </c>
      <c r="E12" s="528" t="s">
        <v>209</v>
      </c>
      <c r="F12" s="527" t="s">
        <v>207</v>
      </c>
      <c r="G12" s="529">
        <f t="shared" ref="G12:G13" si="1">+G11+7</f>
        <v>44866</v>
      </c>
      <c r="H12" s="529">
        <f>G12+19</f>
        <v>44885</v>
      </c>
      <c r="I12" s="529">
        <f>G12+24</f>
        <v>44890</v>
      </c>
      <c r="J12" s="529">
        <f>G12+25</f>
        <v>44891</v>
      </c>
      <c r="K12" s="529">
        <f>G12+28</f>
        <v>44894</v>
      </c>
      <c r="L12" s="529">
        <f>G12+30</f>
        <v>44896</v>
      </c>
      <c r="M12" s="529">
        <f>G12+34</f>
        <v>44900</v>
      </c>
      <c r="N12" s="529">
        <f>M12+7</f>
        <v>44907</v>
      </c>
      <c r="O12" s="501"/>
    </row>
    <row r="13" spans="1:15" s="99" customFormat="1" ht="19.899999999999999" customHeight="1">
      <c r="A13" s="419" t="str">
        <f>+'WCSA via TAO'!A13</f>
        <v xml:space="preserve">	
AS PAMELA</v>
      </c>
      <c r="B13" s="419" t="str">
        <f>+'WCSA via TAO'!B13</f>
        <v>046E</v>
      </c>
      <c r="C13" s="419">
        <f>+'WCSA via TAO'!C13</f>
        <v>44863</v>
      </c>
      <c r="D13" s="422">
        <f t="shared" si="0"/>
        <v>44870</v>
      </c>
      <c r="E13" s="527" t="s">
        <v>210</v>
      </c>
      <c r="F13" s="528" t="s">
        <v>143</v>
      </c>
      <c r="G13" s="529">
        <f t="shared" si="1"/>
        <v>44873</v>
      </c>
      <c r="H13" s="529">
        <f>G13+19</f>
        <v>44892</v>
      </c>
      <c r="I13" s="529">
        <f>G13+24</f>
        <v>44897</v>
      </c>
      <c r="J13" s="529">
        <f>G13+25</f>
        <v>44898</v>
      </c>
      <c r="K13" s="529">
        <f>G13+28</f>
        <v>44901</v>
      </c>
      <c r="L13" s="529">
        <f>G13+30</f>
        <v>44903</v>
      </c>
      <c r="M13" s="529">
        <f>G13+34</f>
        <v>44907</v>
      </c>
      <c r="N13" s="529">
        <f>M13+7</f>
        <v>44914</v>
      </c>
      <c r="O13" s="501"/>
    </row>
    <row r="14" spans="1:15" s="99" customFormat="1" ht="19.899999999999999" customHeight="1">
      <c r="A14" s="419"/>
      <c r="B14" s="419"/>
      <c r="C14" s="419"/>
      <c r="D14" s="422"/>
      <c r="E14" s="528"/>
      <c r="F14" s="528"/>
      <c r="G14" s="529"/>
      <c r="H14" s="529">
        <f>G14+19</f>
        <v>19</v>
      </c>
      <c r="I14" s="529">
        <f>G14+24</f>
        <v>24</v>
      </c>
      <c r="J14" s="529">
        <f>G14+25</f>
        <v>25</v>
      </c>
      <c r="K14" s="529">
        <f>G14+28</f>
        <v>28</v>
      </c>
      <c r="L14" s="529">
        <f>G14+30</f>
        <v>30</v>
      </c>
      <c r="M14" s="529">
        <f>G14+34</f>
        <v>34</v>
      </c>
      <c r="N14" s="529">
        <f>M14+7</f>
        <v>41</v>
      </c>
      <c r="O14" s="501"/>
    </row>
    <row r="15" spans="1:15" ht="15">
      <c r="A15" s="462"/>
      <c r="B15" s="462"/>
      <c r="C15" s="463"/>
      <c r="D15" s="463"/>
      <c r="E15" s="464"/>
      <c r="F15" s="464"/>
      <c r="G15" s="465"/>
      <c r="H15" s="465"/>
      <c r="I15" s="465"/>
      <c r="J15" s="465"/>
      <c r="K15" s="465"/>
      <c r="L15" s="465"/>
      <c r="M15" s="465"/>
      <c r="N15" s="465"/>
    </row>
    <row r="16" spans="1:15" ht="15">
      <c r="A16" s="67" t="s">
        <v>33</v>
      </c>
      <c r="B16" s="249"/>
      <c r="C16" s="68"/>
      <c r="D16" s="69"/>
      <c r="E16" s="241"/>
      <c r="F16" s="70"/>
      <c r="G16" s="70"/>
    </row>
    <row r="17" spans="1:14" ht="15">
      <c r="A17" s="123" t="s">
        <v>34</v>
      </c>
      <c r="B17" s="250"/>
      <c r="C17" s="75"/>
      <c r="D17" s="76"/>
      <c r="E17" s="241"/>
      <c r="F17" s="70"/>
      <c r="G17" s="70"/>
      <c r="H17" s="158"/>
      <c r="I17" s="158"/>
    </row>
    <row r="18" spans="1:14" ht="15">
      <c r="A18" s="108" t="s">
        <v>48</v>
      </c>
      <c r="B18" s="251"/>
      <c r="C18" s="78"/>
      <c r="D18" s="79"/>
      <c r="E18" s="242"/>
      <c r="F18" s="245"/>
      <c r="G18" s="118"/>
      <c r="H18" s="158"/>
      <c r="I18" s="158"/>
      <c r="N18" s="66" t="s">
        <v>32</v>
      </c>
    </row>
    <row r="19" spans="1:14" ht="15">
      <c r="A19" s="71"/>
      <c r="B19" s="252"/>
      <c r="C19" s="72"/>
      <c r="D19" s="73"/>
      <c r="E19" s="257"/>
      <c r="F19" s="284"/>
      <c r="G19" s="70"/>
    </row>
    <row r="20" spans="1:14" ht="15">
      <c r="A20" s="156" t="s">
        <v>102</v>
      </c>
      <c r="B20" s="109"/>
      <c r="C20" s="82"/>
      <c r="D20" s="83"/>
      <c r="E20" s="243"/>
      <c r="F20" s="244"/>
      <c r="G20" s="118"/>
      <c r="H20" s="158"/>
      <c r="I20" s="158"/>
    </row>
    <row r="21" spans="1:14" ht="15">
      <c r="A21" s="156" t="s">
        <v>101</v>
      </c>
      <c r="B21" s="253"/>
      <c r="C21" s="119"/>
      <c r="D21" s="111"/>
      <c r="E21" s="242"/>
      <c r="F21" s="245"/>
      <c r="G21" s="70"/>
      <c r="H21" s="158"/>
      <c r="I21" s="158"/>
    </row>
    <row r="22" spans="1:14" ht="15" thickBot="1"/>
    <row r="23" spans="1:14" ht="15.75" thickBot="1">
      <c r="A23" s="193" t="s">
        <v>57</v>
      </c>
      <c r="B23" s="254"/>
      <c r="C23" s="194"/>
      <c r="D23" s="194"/>
      <c r="E23" s="194"/>
      <c r="F23" s="285"/>
      <c r="G23" s="194"/>
      <c r="H23" s="194"/>
      <c r="I23" s="195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V48"/>
  <sheetViews>
    <sheetView showGridLines="0" tabSelected="1" zoomScale="70" zoomScaleNormal="70" workbookViewId="0">
      <selection activeCell="F35" sqref="F35"/>
    </sheetView>
  </sheetViews>
  <sheetFormatPr defaultColWidth="8" defaultRowHeight="15"/>
  <cols>
    <col min="1" max="1" width="19.88671875" style="124" customWidth="1"/>
    <col min="2" max="2" width="8.21875" style="126" customWidth="1"/>
    <col min="3" max="3" width="9" style="125" customWidth="1"/>
    <col min="4" max="4" width="5.77734375" style="124" customWidth="1"/>
    <col min="5" max="5" width="9.21875" style="124" customWidth="1"/>
    <col min="6" max="6" width="22.77734375" style="126" bestFit="1" customWidth="1"/>
    <col min="7" max="7" width="13.77734375" style="126" customWidth="1"/>
    <col min="8" max="8" width="15.6640625" style="126" bestFit="1" customWidth="1"/>
    <col min="9" max="9" width="8.88671875" style="124" bestFit="1" customWidth="1"/>
    <col min="10" max="10" width="12.109375" style="124" customWidth="1"/>
    <col min="11" max="11" width="14.6640625" style="124" bestFit="1" customWidth="1"/>
    <col min="12" max="12" width="18" style="124" bestFit="1" customWidth="1"/>
    <col min="13" max="14" width="8" style="298"/>
    <col min="15" max="15" width="17.77734375" style="298" customWidth="1"/>
    <col min="16" max="16" width="8" style="298"/>
    <col min="17" max="17" width="8.88671875" style="298" bestFit="1" customWidth="1"/>
    <col min="18" max="18" width="10" style="298" customWidth="1"/>
    <col min="19" max="19" width="8" style="298"/>
    <col min="20" max="20" width="6.44140625" style="124" bestFit="1" customWidth="1"/>
    <col min="21" max="16384" width="8" style="124"/>
  </cols>
  <sheetData>
    <row r="1" spans="1:22" ht="18">
      <c r="B1" s="666" t="s">
        <v>0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T1" s="128"/>
    </row>
    <row r="2" spans="1:22" ht="18">
      <c r="B2" s="665" t="s">
        <v>110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T2" s="128"/>
    </row>
    <row r="3" spans="1:22" ht="18">
      <c r="B3" s="631" t="s">
        <v>79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297"/>
      <c r="T3" s="131"/>
    </row>
    <row r="4" spans="1:22" ht="15.75" customHeight="1"/>
    <row r="5" spans="1:22">
      <c r="A5" s="197" t="s">
        <v>14</v>
      </c>
    </row>
    <row r="6" spans="1:22" ht="18" customHeight="1">
      <c r="A6" s="667" t="s">
        <v>129</v>
      </c>
      <c r="B6" s="668"/>
      <c r="C6" s="677" t="s">
        <v>17</v>
      </c>
      <c r="D6" s="678"/>
      <c r="E6" s="271" t="s">
        <v>18</v>
      </c>
      <c r="F6" s="671" t="s">
        <v>19</v>
      </c>
      <c r="G6" s="672"/>
      <c r="H6" s="353" t="s">
        <v>63</v>
      </c>
      <c r="I6" s="674" t="s">
        <v>18</v>
      </c>
      <c r="J6" s="675"/>
      <c r="K6" s="675"/>
      <c r="L6" s="675"/>
      <c r="M6" s="675"/>
      <c r="N6" s="675"/>
      <c r="O6" s="675"/>
      <c r="P6" s="675"/>
      <c r="Q6" s="675"/>
      <c r="R6" s="675"/>
      <c r="S6" s="676"/>
    </row>
    <row r="7" spans="1:22" s="302" customFormat="1" ht="70.5" customHeight="1">
      <c r="A7" s="669"/>
      <c r="B7" s="670"/>
      <c r="C7" s="554" t="s">
        <v>21</v>
      </c>
      <c r="D7" s="414"/>
      <c r="E7" s="415" t="s">
        <v>64</v>
      </c>
      <c r="F7" s="673" t="s">
        <v>23</v>
      </c>
      <c r="G7" s="673"/>
      <c r="H7" s="354" t="s">
        <v>18</v>
      </c>
      <c r="I7" s="299" t="s">
        <v>80</v>
      </c>
      <c r="J7" s="300" t="s">
        <v>81</v>
      </c>
      <c r="K7" s="301" t="s">
        <v>82</v>
      </c>
      <c r="L7" s="301" t="s">
        <v>111</v>
      </c>
      <c r="M7" s="459" t="s">
        <v>84</v>
      </c>
      <c r="N7" s="459" t="s">
        <v>85</v>
      </c>
      <c r="O7" s="283" t="s">
        <v>86</v>
      </c>
      <c r="P7" s="283" t="s">
        <v>87</v>
      </c>
      <c r="Q7" s="283" t="s">
        <v>88</v>
      </c>
      <c r="R7" s="283" t="s">
        <v>89</v>
      </c>
      <c r="S7" s="283" t="s">
        <v>90</v>
      </c>
    </row>
    <row r="8" spans="1:22" ht="18" customHeight="1">
      <c r="A8" s="551"/>
      <c r="B8" s="552"/>
      <c r="C8" s="555"/>
      <c r="D8" s="445"/>
      <c r="E8" s="560"/>
      <c r="F8" s="599" t="s">
        <v>128</v>
      </c>
      <c r="G8" s="531" t="s">
        <v>157</v>
      </c>
      <c r="H8" s="532">
        <v>44843</v>
      </c>
      <c r="I8" s="532">
        <f>H8+15</f>
        <v>44858</v>
      </c>
      <c r="J8" s="533" t="s">
        <v>31</v>
      </c>
      <c r="K8" s="533" t="s">
        <v>31</v>
      </c>
      <c r="L8" s="533" t="s">
        <v>31</v>
      </c>
      <c r="M8" s="533" t="s">
        <v>31</v>
      </c>
      <c r="N8" s="533" t="s">
        <v>31</v>
      </c>
      <c r="O8" s="533" t="s">
        <v>31</v>
      </c>
      <c r="P8" s="533" t="s">
        <v>31</v>
      </c>
      <c r="Q8" s="533" t="s">
        <v>31</v>
      </c>
      <c r="R8" s="533" t="s">
        <v>31</v>
      </c>
      <c r="S8" s="533" t="s">
        <v>31</v>
      </c>
      <c r="T8" s="180" t="s">
        <v>94</v>
      </c>
      <c r="U8"/>
      <c r="V8"/>
    </row>
    <row r="9" spans="1:22" ht="18" customHeight="1">
      <c r="A9" s="549"/>
      <c r="B9" s="550"/>
      <c r="C9" s="361"/>
      <c r="D9" s="416"/>
      <c r="E9" s="561"/>
      <c r="F9" s="410" t="s">
        <v>260</v>
      </c>
      <c r="G9" s="351" t="s">
        <v>261</v>
      </c>
      <c r="H9" s="317">
        <v>44843</v>
      </c>
      <c r="I9" s="318">
        <f>+H9+18</f>
        <v>44861</v>
      </c>
      <c r="J9" s="318" t="s">
        <v>31</v>
      </c>
      <c r="K9" s="317" t="s">
        <v>31</v>
      </c>
      <c r="L9" s="317" t="s">
        <v>31</v>
      </c>
      <c r="M9" s="317" t="s">
        <v>31</v>
      </c>
      <c r="N9" s="317" t="s">
        <v>31</v>
      </c>
      <c r="O9" s="317" t="s">
        <v>31</v>
      </c>
      <c r="P9" s="317" t="s">
        <v>31</v>
      </c>
      <c r="Q9" s="317" t="s">
        <v>31</v>
      </c>
      <c r="R9" s="317" t="s">
        <v>31</v>
      </c>
      <c r="S9" s="317" t="s">
        <v>31</v>
      </c>
      <c r="T9" s="143" t="s">
        <v>95</v>
      </c>
      <c r="U9"/>
      <c r="V9"/>
    </row>
    <row r="10" spans="1:22" ht="18" customHeight="1">
      <c r="A10" s="355" t="s">
        <v>147</v>
      </c>
      <c r="B10" s="536" t="s">
        <v>211</v>
      </c>
      <c r="C10" s="473">
        <v>44836</v>
      </c>
      <c r="D10" s="417" t="s">
        <v>122</v>
      </c>
      <c r="E10" s="562">
        <f>+C10+2</f>
        <v>44838</v>
      </c>
      <c r="F10" s="563" t="s">
        <v>284</v>
      </c>
      <c r="G10" s="428" t="s">
        <v>285</v>
      </c>
      <c r="H10" s="347">
        <v>44842</v>
      </c>
      <c r="I10" s="348" t="s">
        <v>31</v>
      </c>
      <c r="J10" s="347">
        <f>+H10+18</f>
        <v>44860</v>
      </c>
      <c r="K10" s="347">
        <f>+J10+9</f>
        <v>44869</v>
      </c>
      <c r="L10" s="347">
        <f>+K10+5</f>
        <v>44874</v>
      </c>
      <c r="M10" s="468" t="s">
        <v>31</v>
      </c>
      <c r="N10" s="349" t="s">
        <v>31</v>
      </c>
      <c r="O10" s="349" t="s">
        <v>31</v>
      </c>
      <c r="P10" s="349" t="s">
        <v>31</v>
      </c>
      <c r="Q10" s="349" t="s">
        <v>31</v>
      </c>
      <c r="R10" s="349" t="s">
        <v>31</v>
      </c>
      <c r="S10" s="349" t="s">
        <v>31</v>
      </c>
      <c r="T10" s="350" t="s">
        <v>98</v>
      </c>
      <c r="U10"/>
      <c r="V10"/>
    </row>
    <row r="11" spans="1:22" ht="18" customHeight="1">
      <c r="A11" s="472" t="s">
        <v>148</v>
      </c>
      <c r="B11" s="548" t="s">
        <v>212</v>
      </c>
      <c r="C11" s="556">
        <v>44837</v>
      </c>
      <c r="D11" s="451" t="s">
        <v>40</v>
      </c>
      <c r="E11" s="538">
        <f>+C11+2</f>
        <v>44839</v>
      </c>
      <c r="F11" s="564" t="s">
        <v>118</v>
      </c>
      <c r="G11" s="425"/>
      <c r="H11" s="432"/>
      <c r="I11" s="433" t="s">
        <v>31</v>
      </c>
      <c r="J11" s="433" t="s">
        <v>31</v>
      </c>
      <c r="K11" s="433" t="s">
        <v>31</v>
      </c>
      <c r="L11" s="433" t="s">
        <v>31</v>
      </c>
      <c r="M11" s="434"/>
      <c r="N11" s="435" t="s">
        <v>31</v>
      </c>
      <c r="O11" s="436" t="s">
        <v>31</v>
      </c>
      <c r="P11" s="432"/>
      <c r="Q11" s="436" t="s">
        <v>31</v>
      </c>
      <c r="R11" s="436" t="s">
        <v>31</v>
      </c>
      <c r="S11" s="432"/>
      <c r="T11" s="205" t="s">
        <v>96</v>
      </c>
      <c r="U11"/>
      <c r="V11"/>
    </row>
    <row r="12" spans="1:22" ht="18" customHeight="1">
      <c r="A12" s="578" t="s">
        <v>151</v>
      </c>
      <c r="B12" s="579" t="s">
        <v>213</v>
      </c>
      <c r="C12" s="581">
        <v>44837</v>
      </c>
      <c r="D12" s="582" t="s">
        <v>40</v>
      </c>
      <c r="E12" s="582">
        <f>+C12+2</f>
        <v>44839</v>
      </c>
      <c r="F12" s="342" t="s">
        <v>279</v>
      </c>
      <c r="G12" s="336" t="s">
        <v>280</v>
      </c>
      <c r="H12" s="337">
        <v>44843</v>
      </c>
      <c r="I12" s="338" t="s">
        <v>31</v>
      </c>
      <c r="J12" s="338" t="s">
        <v>31</v>
      </c>
      <c r="K12" s="338" t="s">
        <v>31</v>
      </c>
      <c r="L12" s="338" t="s">
        <v>31</v>
      </c>
      <c r="M12" s="407" t="s">
        <v>31</v>
      </c>
      <c r="N12" s="339" t="s">
        <v>31</v>
      </c>
      <c r="O12" s="340">
        <f>+P12+2</f>
        <v>44870</v>
      </c>
      <c r="P12" s="340">
        <f>+H12+25</f>
        <v>44868</v>
      </c>
      <c r="Q12" s="341" t="s">
        <v>31</v>
      </c>
      <c r="R12" s="340">
        <f>+O12+2</f>
        <v>44872</v>
      </c>
      <c r="S12" s="338">
        <f>+R12+2</f>
        <v>44874</v>
      </c>
      <c r="T12" s="296" t="s">
        <v>97</v>
      </c>
      <c r="U12"/>
      <c r="V12"/>
    </row>
    <row r="13" spans="1:22" ht="18" customHeight="1">
      <c r="C13" s="557"/>
      <c r="D13" s="448"/>
      <c r="E13" s="448"/>
      <c r="F13" s="411" t="s">
        <v>159</v>
      </c>
      <c r="G13" s="408" t="s">
        <v>160</v>
      </c>
      <c r="H13" s="313">
        <v>44839</v>
      </c>
      <c r="I13" s="314" t="s">
        <v>31</v>
      </c>
      <c r="J13" s="314" t="s">
        <v>31</v>
      </c>
      <c r="K13" s="314" t="s">
        <v>31</v>
      </c>
      <c r="L13" s="314" t="s">
        <v>31</v>
      </c>
      <c r="M13" s="315">
        <f>+N13+3</f>
        <v>44870</v>
      </c>
      <c r="N13" s="315">
        <f>+O13+3</f>
        <v>44867</v>
      </c>
      <c r="O13" s="315">
        <f>+H13+25</f>
        <v>44864</v>
      </c>
      <c r="P13" s="316" t="s">
        <v>31</v>
      </c>
      <c r="Q13" s="315">
        <f>H13+35</f>
        <v>44874</v>
      </c>
      <c r="R13" s="316" t="s">
        <v>31</v>
      </c>
      <c r="S13" s="316" t="s">
        <v>31</v>
      </c>
      <c r="T13" s="291" t="s">
        <v>99</v>
      </c>
      <c r="U13"/>
      <c r="V13"/>
    </row>
    <row r="14" spans="1:22" s="431" customFormat="1" ht="18" customHeight="1">
      <c r="A14" s="551"/>
      <c r="B14" s="552"/>
      <c r="C14" s="555"/>
      <c r="D14" s="445"/>
      <c r="E14" s="560"/>
      <c r="F14" s="565" t="s">
        <v>268</v>
      </c>
      <c r="G14" s="531" t="s">
        <v>133</v>
      </c>
      <c r="H14" s="532">
        <v>44857</v>
      </c>
      <c r="I14" s="532">
        <f>H14+15</f>
        <v>44872</v>
      </c>
      <c r="J14" s="533" t="s">
        <v>31</v>
      </c>
      <c r="K14" s="533" t="s">
        <v>31</v>
      </c>
      <c r="L14" s="533" t="s">
        <v>31</v>
      </c>
      <c r="M14" s="533" t="s">
        <v>31</v>
      </c>
      <c r="N14" s="533" t="s">
        <v>31</v>
      </c>
      <c r="O14" s="533" t="s">
        <v>31</v>
      </c>
      <c r="P14" s="533" t="s">
        <v>31</v>
      </c>
      <c r="Q14" s="533" t="s">
        <v>31</v>
      </c>
      <c r="R14" s="533" t="s">
        <v>31</v>
      </c>
      <c r="S14" s="533" t="s">
        <v>31</v>
      </c>
      <c r="T14" s="180" t="s">
        <v>94</v>
      </c>
    </row>
    <row r="15" spans="1:22" ht="18" customHeight="1">
      <c r="A15" s="549"/>
      <c r="B15" s="550"/>
      <c r="C15" s="361"/>
      <c r="D15" s="416"/>
      <c r="E15" s="561"/>
      <c r="F15" s="606" t="s">
        <v>262</v>
      </c>
      <c r="G15" s="351" t="s">
        <v>263</v>
      </c>
      <c r="H15" s="317">
        <f>+H9+7</f>
        <v>44850</v>
      </c>
      <c r="I15" s="318">
        <f>+H15+18</f>
        <v>44868</v>
      </c>
      <c r="J15" s="318" t="s">
        <v>31</v>
      </c>
      <c r="K15" s="317" t="s">
        <v>31</v>
      </c>
      <c r="L15" s="317" t="s">
        <v>31</v>
      </c>
      <c r="M15" s="317" t="s">
        <v>31</v>
      </c>
      <c r="N15" s="317" t="s">
        <v>31</v>
      </c>
      <c r="O15" s="317" t="s">
        <v>31</v>
      </c>
      <c r="P15" s="317" t="s">
        <v>31</v>
      </c>
      <c r="Q15" s="317" t="s">
        <v>31</v>
      </c>
      <c r="R15" s="317" t="s">
        <v>31</v>
      </c>
      <c r="S15" s="317" t="s">
        <v>31</v>
      </c>
      <c r="T15" s="143" t="s">
        <v>95</v>
      </c>
    </row>
    <row r="16" spans="1:22" ht="18" customHeight="1">
      <c r="A16" s="355" t="s">
        <v>149</v>
      </c>
      <c r="B16" s="536" t="s">
        <v>214</v>
      </c>
      <c r="C16" s="473">
        <v>44843</v>
      </c>
      <c r="D16" s="417" t="s">
        <v>122</v>
      </c>
      <c r="E16" s="562">
        <f>+C16+2</f>
        <v>44845</v>
      </c>
      <c r="F16" s="563" t="s">
        <v>286</v>
      </c>
      <c r="G16" s="428" t="s">
        <v>287</v>
      </c>
      <c r="H16" s="347">
        <v>44856</v>
      </c>
      <c r="I16" s="348" t="s">
        <v>31</v>
      </c>
      <c r="J16" s="347">
        <f>+H16+18</f>
        <v>44874</v>
      </c>
      <c r="K16" s="347">
        <f>+J16+9</f>
        <v>44883</v>
      </c>
      <c r="L16" s="347">
        <f>+K16+5</f>
        <v>44888</v>
      </c>
      <c r="M16" s="468" t="s">
        <v>31</v>
      </c>
      <c r="N16" s="349" t="s">
        <v>31</v>
      </c>
      <c r="O16" s="349" t="s">
        <v>31</v>
      </c>
      <c r="P16" s="349" t="s">
        <v>31</v>
      </c>
      <c r="Q16" s="349" t="s">
        <v>31</v>
      </c>
      <c r="R16" s="349" t="s">
        <v>31</v>
      </c>
      <c r="S16" s="349" t="s">
        <v>31</v>
      </c>
      <c r="T16" s="350" t="s">
        <v>98</v>
      </c>
    </row>
    <row r="17" spans="1:22" ht="18" customHeight="1">
      <c r="A17" s="472" t="s">
        <v>150</v>
      </c>
      <c r="B17" s="537" t="s">
        <v>215</v>
      </c>
      <c r="C17" s="556">
        <v>44844</v>
      </c>
      <c r="D17" s="451" t="s">
        <v>40</v>
      </c>
      <c r="E17" s="538">
        <f>+C17+2</f>
        <v>44846</v>
      </c>
      <c r="F17" s="564" t="s">
        <v>118</v>
      </c>
      <c r="G17" s="425"/>
      <c r="H17" s="432"/>
      <c r="I17" s="433" t="s">
        <v>31</v>
      </c>
      <c r="J17" s="433" t="s">
        <v>31</v>
      </c>
      <c r="K17" s="433" t="s">
        <v>31</v>
      </c>
      <c r="L17" s="433" t="s">
        <v>31</v>
      </c>
      <c r="M17" s="434"/>
      <c r="N17" s="435" t="s">
        <v>31</v>
      </c>
      <c r="O17" s="436" t="s">
        <v>31</v>
      </c>
      <c r="P17" s="432"/>
      <c r="Q17" s="436" t="s">
        <v>31</v>
      </c>
      <c r="R17" s="436" t="s">
        <v>31</v>
      </c>
      <c r="S17" s="432"/>
      <c r="T17" s="430" t="s">
        <v>96</v>
      </c>
      <c r="U17"/>
      <c r="V17"/>
    </row>
    <row r="18" spans="1:22" s="431" customFormat="1" ht="18" customHeight="1">
      <c r="A18" s="578" t="s">
        <v>151</v>
      </c>
      <c r="B18" s="579" t="s">
        <v>216</v>
      </c>
      <c r="C18" s="581">
        <v>44844</v>
      </c>
      <c r="D18" s="582" t="s">
        <v>40</v>
      </c>
      <c r="E18" s="582">
        <f>+C18+2</f>
        <v>44846</v>
      </c>
      <c r="F18" s="564" t="s">
        <v>118</v>
      </c>
      <c r="G18" s="425"/>
      <c r="H18" s="432"/>
      <c r="I18" s="433" t="s">
        <v>31</v>
      </c>
      <c r="J18" s="433" t="s">
        <v>31</v>
      </c>
      <c r="K18" s="433" t="s">
        <v>31</v>
      </c>
      <c r="L18" s="433" t="s">
        <v>31</v>
      </c>
      <c r="M18" s="434"/>
      <c r="N18" s="435" t="s">
        <v>31</v>
      </c>
      <c r="O18" s="436" t="s">
        <v>31</v>
      </c>
      <c r="P18" s="432"/>
      <c r="Q18" s="436" t="s">
        <v>31</v>
      </c>
      <c r="R18" s="436" t="s">
        <v>31</v>
      </c>
      <c r="S18" s="432"/>
      <c r="T18" s="296" t="s">
        <v>97</v>
      </c>
    </row>
    <row r="19" spans="1:22" s="431" customFormat="1" ht="18" customHeight="1">
      <c r="A19" s="124"/>
      <c r="B19" s="126"/>
      <c r="C19" s="557"/>
      <c r="D19" s="448"/>
      <c r="E19" s="448"/>
      <c r="F19" s="411" t="s">
        <v>273</v>
      </c>
      <c r="G19" s="408" t="s">
        <v>227</v>
      </c>
      <c r="H19" s="313">
        <f>+H13+7</f>
        <v>44846</v>
      </c>
      <c r="I19" s="314" t="s">
        <v>31</v>
      </c>
      <c r="J19" s="314" t="s">
        <v>31</v>
      </c>
      <c r="K19" s="314" t="s">
        <v>31</v>
      </c>
      <c r="L19" s="314" t="s">
        <v>31</v>
      </c>
      <c r="M19" s="315">
        <f>+N19+3</f>
        <v>44877</v>
      </c>
      <c r="N19" s="315">
        <f>+O19+3</f>
        <v>44874</v>
      </c>
      <c r="O19" s="315">
        <f>+H19+25</f>
        <v>44871</v>
      </c>
      <c r="P19" s="316" t="s">
        <v>31</v>
      </c>
      <c r="Q19" s="315">
        <f>H19+35</f>
        <v>44881</v>
      </c>
      <c r="R19" s="316" t="s">
        <v>31</v>
      </c>
      <c r="S19" s="316" t="s">
        <v>31</v>
      </c>
      <c r="T19" s="291" t="s">
        <v>99</v>
      </c>
    </row>
    <row r="20" spans="1:22" ht="18" customHeight="1">
      <c r="A20" s="426"/>
      <c r="B20" s="552"/>
      <c r="C20" s="555"/>
      <c r="D20" s="445"/>
      <c r="E20" s="560"/>
      <c r="F20" s="575" t="s">
        <v>269</v>
      </c>
      <c r="G20" s="576" t="s">
        <v>270</v>
      </c>
      <c r="H20" s="532">
        <f>+H14+7</f>
        <v>44864</v>
      </c>
      <c r="I20" s="532">
        <f>H20+15</f>
        <v>44879</v>
      </c>
      <c r="J20" s="533" t="s">
        <v>31</v>
      </c>
      <c r="K20" s="533" t="s">
        <v>31</v>
      </c>
      <c r="L20" s="533" t="s">
        <v>31</v>
      </c>
      <c r="M20" s="533" t="s">
        <v>31</v>
      </c>
      <c r="N20" s="533" t="s">
        <v>31</v>
      </c>
      <c r="O20" s="533" t="s">
        <v>31</v>
      </c>
      <c r="P20" s="533" t="s">
        <v>31</v>
      </c>
      <c r="Q20" s="533" t="s">
        <v>31</v>
      </c>
      <c r="R20" s="533" t="s">
        <v>31</v>
      </c>
      <c r="S20" s="533" t="s">
        <v>31</v>
      </c>
      <c r="T20" s="180" t="s">
        <v>94</v>
      </c>
    </row>
    <row r="21" spans="1:22" ht="18" customHeight="1">
      <c r="A21" s="549"/>
      <c r="B21" s="550"/>
      <c r="C21" s="361"/>
      <c r="D21" s="416"/>
      <c r="E21" s="561"/>
      <c r="F21" s="410" t="s">
        <v>264</v>
      </c>
      <c r="G21" s="351" t="s">
        <v>265</v>
      </c>
      <c r="H21" s="317">
        <v>44864</v>
      </c>
      <c r="I21" s="318">
        <f>+H21+18</f>
        <v>44882</v>
      </c>
      <c r="J21" s="318" t="s">
        <v>31</v>
      </c>
      <c r="K21" s="317" t="s">
        <v>31</v>
      </c>
      <c r="L21" s="317" t="s">
        <v>31</v>
      </c>
      <c r="M21" s="317" t="s">
        <v>31</v>
      </c>
      <c r="N21" s="317" t="s">
        <v>31</v>
      </c>
      <c r="O21" s="317" t="s">
        <v>31</v>
      </c>
      <c r="P21" s="317" t="s">
        <v>31</v>
      </c>
      <c r="Q21" s="317" t="s">
        <v>31</v>
      </c>
      <c r="R21" s="317" t="s">
        <v>31</v>
      </c>
      <c r="S21" s="317" t="s">
        <v>31</v>
      </c>
      <c r="T21" s="143" t="s">
        <v>95</v>
      </c>
    </row>
    <row r="22" spans="1:22" ht="18" customHeight="1">
      <c r="A22" s="355" t="s">
        <v>147</v>
      </c>
      <c r="B22" s="536" t="s">
        <v>217</v>
      </c>
      <c r="C22" s="473">
        <v>44850</v>
      </c>
      <c r="D22" s="417" t="s">
        <v>122</v>
      </c>
      <c r="E22" s="562">
        <f>+C22+2</f>
        <v>44852</v>
      </c>
      <c r="F22" s="563" t="s">
        <v>288</v>
      </c>
      <c r="G22" s="699" t="s">
        <v>289</v>
      </c>
      <c r="H22" s="347">
        <f>+H16+7</f>
        <v>44863</v>
      </c>
      <c r="I22" s="348" t="s">
        <v>31</v>
      </c>
      <c r="J22" s="347">
        <f>+H22+18</f>
        <v>44881</v>
      </c>
      <c r="K22" s="347">
        <f>+J22+9</f>
        <v>44890</v>
      </c>
      <c r="L22" s="347">
        <f>+K22+5</f>
        <v>44895</v>
      </c>
      <c r="M22" s="468" t="s">
        <v>31</v>
      </c>
      <c r="N22" s="349" t="s">
        <v>31</v>
      </c>
      <c r="O22" s="349" t="s">
        <v>31</v>
      </c>
      <c r="P22" s="349" t="s">
        <v>31</v>
      </c>
      <c r="Q22" s="349" t="s">
        <v>31</v>
      </c>
      <c r="R22" s="349" t="s">
        <v>31</v>
      </c>
      <c r="S22" s="349" t="s">
        <v>31</v>
      </c>
      <c r="T22" s="350" t="s">
        <v>98</v>
      </c>
    </row>
    <row r="23" spans="1:22" ht="18" customHeight="1">
      <c r="A23" s="472" t="s">
        <v>148</v>
      </c>
      <c r="B23" s="548" t="s">
        <v>218</v>
      </c>
      <c r="C23" s="556">
        <v>44851</v>
      </c>
      <c r="D23" s="451" t="s">
        <v>40</v>
      </c>
      <c r="E23" s="538">
        <f>+C23+2</f>
        <v>44853</v>
      </c>
      <c r="F23" s="564" t="s">
        <v>118</v>
      </c>
      <c r="G23" s="577"/>
      <c r="H23" s="432"/>
      <c r="I23" s="433" t="s">
        <v>31</v>
      </c>
      <c r="J23" s="433" t="s">
        <v>31</v>
      </c>
      <c r="K23" s="433" t="s">
        <v>31</v>
      </c>
      <c r="L23" s="433" t="s">
        <v>31</v>
      </c>
      <c r="M23" s="434"/>
      <c r="N23" s="435" t="s">
        <v>31</v>
      </c>
      <c r="O23" s="436" t="s">
        <v>31</v>
      </c>
      <c r="P23" s="432"/>
      <c r="Q23" s="436" t="s">
        <v>31</v>
      </c>
      <c r="R23" s="436" t="s">
        <v>31</v>
      </c>
      <c r="S23" s="432"/>
      <c r="T23" s="205" t="s">
        <v>96</v>
      </c>
    </row>
    <row r="24" spans="1:22" ht="18" customHeight="1">
      <c r="A24" s="578" t="s">
        <v>151</v>
      </c>
      <c r="B24" s="579" t="s">
        <v>219</v>
      </c>
      <c r="C24" s="581">
        <v>44851</v>
      </c>
      <c r="D24" s="582" t="s">
        <v>40</v>
      </c>
      <c r="E24" s="582">
        <f>+C24+2</f>
        <v>44853</v>
      </c>
      <c r="F24" s="698" t="s">
        <v>281</v>
      </c>
      <c r="G24" s="336" t="s">
        <v>282</v>
      </c>
      <c r="H24" s="337">
        <v>44857</v>
      </c>
      <c r="I24" s="338" t="s">
        <v>31</v>
      </c>
      <c r="J24" s="338" t="s">
        <v>31</v>
      </c>
      <c r="K24" s="338" t="s">
        <v>31</v>
      </c>
      <c r="L24" s="338" t="s">
        <v>31</v>
      </c>
      <c r="M24" s="407" t="s">
        <v>31</v>
      </c>
      <c r="N24" s="339" t="s">
        <v>31</v>
      </c>
      <c r="O24" s="340">
        <f>+P24+2</f>
        <v>44884</v>
      </c>
      <c r="P24" s="340">
        <f>+H24+25</f>
        <v>44882</v>
      </c>
      <c r="Q24" s="341" t="s">
        <v>31</v>
      </c>
      <c r="R24" s="340">
        <f>+O24+2</f>
        <v>44886</v>
      </c>
      <c r="S24" s="338">
        <f>+R24+2</f>
        <v>44888</v>
      </c>
      <c r="T24" s="296" t="s">
        <v>97</v>
      </c>
    </row>
    <row r="25" spans="1:22" ht="18.600000000000001" customHeight="1">
      <c r="C25" s="557"/>
      <c r="D25" s="448"/>
      <c r="E25" s="448"/>
      <c r="F25" s="411" t="s">
        <v>274</v>
      </c>
      <c r="G25" s="408" t="s">
        <v>275</v>
      </c>
      <c r="H25" s="313">
        <v>44860</v>
      </c>
      <c r="I25" s="314" t="s">
        <v>31</v>
      </c>
      <c r="J25" s="314" t="s">
        <v>31</v>
      </c>
      <c r="K25" s="314" t="s">
        <v>31</v>
      </c>
      <c r="L25" s="314" t="s">
        <v>31</v>
      </c>
      <c r="M25" s="315">
        <f>+N25+3</f>
        <v>44891</v>
      </c>
      <c r="N25" s="315">
        <f>+O25+3</f>
        <v>44888</v>
      </c>
      <c r="O25" s="315">
        <f>+H25+25</f>
        <v>44885</v>
      </c>
      <c r="P25" s="316" t="s">
        <v>31</v>
      </c>
      <c r="Q25" s="315">
        <f>H25+35</f>
        <v>44895</v>
      </c>
      <c r="R25" s="316" t="s">
        <v>31</v>
      </c>
      <c r="S25" s="316" t="s">
        <v>31</v>
      </c>
      <c r="T25" s="291" t="s">
        <v>99</v>
      </c>
    </row>
    <row r="26" spans="1:22" ht="18" customHeight="1">
      <c r="A26" s="477"/>
      <c r="B26" s="552"/>
      <c r="C26" s="555"/>
      <c r="D26" s="445"/>
      <c r="E26" s="560"/>
      <c r="F26" s="567" t="s">
        <v>155</v>
      </c>
      <c r="G26" s="358" t="s">
        <v>271</v>
      </c>
      <c r="H26" s="532">
        <f>+H20+7</f>
        <v>44871</v>
      </c>
      <c r="I26" s="327">
        <f>H26+15</f>
        <v>44886</v>
      </c>
      <c r="J26" s="328" t="s">
        <v>31</v>
      </c>
      <c r="K26" s="328" t="s">
        <v>31</v>
      </c>
      <c r="L26" s="328" t="s">
        <v>31</v>
      </c>
      <c r="M26" s="328" t="s">
        <v>31</v>
      </c>
      <c r="N26" s="328" t="s">
        <v>31</v>
      </c>
      <c r="O26" s="328" t="s">
        <v>31</v>
      </c>
      <c r="P26" s="328" t="s">
        <v>31</v>
      </c>
      <c r="Q26" s="328" t="s">
        <v>31</v>
      </c>
      <c r="R26" s="328" t="s">
        <v>31</v>
      </c>
      <c r="S26" s="328" t="s">
        <v>31</v>
      </c>
      <c r="T26" s="180" t="s">
        <v>94</v>
      </c>
    </row>
    <row r="27" spans="1:22" ht="18" customHeight="1">
      <c r="A27" s="549"/>
      <c r="B27" s="550"/>
      <c r="C27" s="361"/>
      <c r="D27" s="416"/>
      <c r="E27" s="561"/>
      <c r="F27" s="566" t="s">
        <v>266</v>
      </c>
      <c r="G27" s="351" t="s">
        <v>156</v>
      </c>
      <c r="H27" s="317">
        <f>+H21+7</f>
        <v>44871</v>
      </c>
      <c r="I27" s="318">
        <f>+H27+18</f>
        <v>44889</v>
      </c>
      <c r="J27" s="318">
        <f>H27+24</f>
        <v>44895</v>
      </c>
      <c r="K27" s="317" t="s">
        <v>31</v>
      </c>
      <c r="L27" s="317" t="s">
        <v>31</v>
      </c>
      <c r="M27" s="317" t="s">
        <v>31</v>
      </c>
      <c r="N27" s="317" t="s">
        <v>31</v>
      </c>
      <c r="O27" s="317" t="s">
        <v>31</v>
      </c>
      <c r="P27" s="317" t="s">
        <v>31</v>
      </c>
      <c r="Q27" s="317" t="s">
        <v>31</v>
      </c>
      <c r="R27" s="317" t="s">
        <v>31</v>
      </c>
      <c r="S27" s="317" t="s">
        <v>31</v>
      </c>
      <c r="T27" s="143" t="s">
        <v>95</v>
      </c>
    </row>
    <row r="28" spans="1:22" ht="18" customHeight="1">
      <c r="A28" s="355" t="s">
        <v>149</v>
      </c>
      <c r="B28" s="536" t="s">
        <v>220</v>
      </c>
      <c r="C28" s="473">
        <v>44857</v>
      </c>
      <c r="D28" s="417" t="s">
        <v>122</v>
      </c>
      <c r="E28" s="562">
        <f>+C28+2</f>
        <v>44859</v>
      </c>
      <c r="F28" s="568" t="s">
        <v>290</v>
      </c>
      <c r="G28" s="625" t="s">
        <v>277</v>
      </c>
      <c r="H28" s="347">
        <f>+H22+7</f>
        <v>44870</v>
      </c>
      <c r="I28" s="348" t="s">
        <v>31</v>
      </c>
      <c r="J28" s="347">
        <f>+H28+18</f>
        <v>44888</v>
      </c>
      <c r="K28" s="347">
        <f>+J28+9</f>
        <v>44897</v>
      </c>
      <c r="L28" s="347">
        <f>+K28+5</f>
        <v>44902</v>
      </c>
      <c r="M28" s="468" t="s">
        <v>31</v>
      </c>
      <c r="N28" s="349" t="s">
        <v>31</v>
      </c>
      <c r="O28" s="349" t="s">
        <v>31</v>
      </c>
      <c r="P28" s="349" t="s">
        <v>31</v>
      </c>
      <c r="Q28" s="349" t="s">
        <v>31</v>
      </c>
      <c r="R28" s="349" t="s">
        <v>31</v>
      </c>
      <c r="S28" s="349" t="s">
        <v>31</v>
      </c>
      <c r="T28" s="350" t="s">
        <v>98</v>
      </c>
    </row>
    <row r="29" spans="1:22" ht="18" customHeight="1">
      <c r="A29" s="472" t="s">
        <v>150</v>
      </c>
      <c r="B29" s="537" t="s">
        <v>221</v>
      </c>
      <c r="C29" s="556">
        <v>44858</v>
      </c>
      <c r="D29" s="451" t="s">
        <v>40</v>
      </c>
      <c r="E29" s="538">
        <f>+C29+2</f>
        <v>44860</v>
      </c>
      <c r="F29" s="564" t="s">
        <v>118</v>
      </c>
      <c r="G29" s="425"/>
      <c r="H29" s="432"/>
      <c r="I29" s="433" t="s">
        <v>31</v>
      </c>
      <c r="J29" s="433" t="s">
        <v>31</v>
      </c>
      <c r="K29" s="433" t="s">
        <v>31</v>
      </c>
      <c r="L29" s="433" t="s">
        <v>31</v>
      </c>
      <c r="M29" s="434"/>
      <c r="N29" s="435" t="s">
        <v>31</v>
      </c>
      <c r="O29" s="436" t="s">
        <v>31</v>
      </c>
      <c r="P29" s="432"/>
      <c r="Q29" s="436" t="s">
        <v>31</v>
      </c>
      <c r="R29" s="436" t="s">
        <v>31</v>
      </c>
      <c r="S29" s="432"/>
      <c r="T29" s="205" t="s">
        <v>96</v>
      </c>
    </row>
    <row r="30" spans="1:22" ht="18" customHeight="1">
      <c r="A30" s="578" t="s">
        <v>151</v>
      </c>
      <c r="B30" s="579" t="s">
        <v>222</v>
      </c>
      <c r="C30" s="581">
        <v>44858</v>
      </c>
      <c r="D30" s="582" t="s">
        <v>40</v>
      </c>
      <c r="E30" s="582">
        <f>+C30+2</f>
        <v>44860</v>
      </c>
      <c r="F30" s="564" t="s">
        <v>118</v>
      </c>
      <c r="G30" s="425"/>
      <c r="H30" s="432"/>
      <c r="I30" s="433" t="s">
        <v>31</v>
      </c>
      <c r="J30" s="433" t="s">
        <v>31</v>
      </c>
      <c r="K30" s="433" t="s">
        <v>31</v>
      </c>
      <c r="L30" s="433" t="s">
        <v>31</v>
      </c>
      <c r="M30" s="434"/>
      <c r="N30" s="435" t="s">
        <v>31</v>
      </c>
      <c r="O30" s="436" t="s">
        <v>31</v>
      </c>
      <c r="P30" s="432"/>
      <c r="Q30" s="436" t="s">
        <v>31</v>
      </c>
      <c r="R30" s="436" t="s">
        <v>31</v>
      </c>
      <c r="S30" s="432"/>
      <c r="T30" s="296" t="s">
        <v>97</v>
      </c>
    </row>
    <row r="31" spans="1:22" ht="18.600000000000001" customHeight="1">
      <c r="A31" s="449"/>
      <c r="B31" s="553"/>
      <c r="C31" s="557"/>
      <c r="D31" s="448"/>
      <c r="E31" s="448"/>
      <c r="F31" s="411" t="s">
        <v>276</v>
      </c>
      <c r="G31" s="408" t="s">
        <v>277</v>
      </c>
      <c r="H31" s="313">
        <v>44867</v>
      </c>
      <c r="I31" s="314" t="s">
        <v>31</v>
      </c>
      <c r="J31" s="314" t="s">
        <v>31</v>
      </c>
      <c r="K31" s="314" t="s">
        <v>31</v>
      </c>
      <c r="L31" s="314" t="s">
        <v>31</v>
      </c>
      <c r="M31" s="315">
        <f>+N31+3</f>
        <v>44898</v>
      </c>
      <c r="N31" s="315">
        <f>+O31+3</f>
        <v>44895</v>
      </c>
      <c r="O31" s="315">
        <f>+H31+25</f>
        <v>44892</v>
      </c>
      <c r="P31" s="316" t="s">
        <v>31</v>
      </c>
      <c r="Q31" s="315">
        <f>H31+35</f>
        <v>44902</v>
      </c>
      <c r="R31" s="316" t="s">
        <v>31</v>
      </c>
      <c r="S31" s="316" t="s">
        <v>31</v>
      </c>
      <c r="T31" s="291" t="s">
        <v>99</v>
      </c>
    </row>
    <row r="32" spans="1:22" ht="18" customHeight="1">
      <c r="A32" s="477"/>
      <c r="B32" s="552"/>
      <c r="C32" s="555"/>
      <c r="D32" s="445"/>
      <c r="E32" s="560"/>
      <c r="F32" s="567" t="s">
        <v>158</v>
      </c>
      <c r="G32" s="358" t="s">
        <v>272</v>
      </c>
      <c r="H32" s="532">
        <f>+H26+7</f>
        <v>44878</v>
      </c>
      <c r="I32" s="327">
        <f>H32+15</f>
        <v>44893</v>
      </c>
      <c r="J32" s="328" t="s">
        <v>31</v>
      </c>
      <c r="K32" s="328" t="s">
        <v>31</v>
      </c>
      <c r="L32" s="328" t="s">
        <v>31</v>
      </c>
      <c r="M32" s="328" t="s">
        <v>31</v>
      </c>
      <c r="N32" s="328" t="s">
        <v>31</v>
      </c>
      <c r="O32" s="328" t="s">
        <v>31</v>
      </c>
      <c r="P32" s="328" t="s">
        <v>31</v>
      </c>
      <c r="Q32" s="328" t="s">
        <v>31</v>
      </c>
      <c r="R32" s="328" t="s">
        <v>31</v>
      </c>
      <c r="S32" s="328" t="s">
        <v>31</v>
      </c>
      <c r="T32" s="180" t="s">
        <v>94</v>
      </c>
    </row>
    <row r="33" spans="1:20" ht="18" customHeight="1">
      <c r="A33" s="549"/>
      <c r="B33" s="550"/>
      <c r="C33" s="361"/>
      <c r="D33" s="416"/>
      <c r="E33" s="561"/>
      <c r="F33" s="566" t="s">
        <v>154</v>
      </c>
      <c r="G33" s="351" t="s">
        <v>267</v>
      </c>
      <c r="H33" s="317">
        <f>+H27+7</f>
        <v>44878</v>
      </c>
      <c r="I33" s="318">
        <f>+H33+18</f>
        <v>44896</v>
      </c>
      <c r="J33" s="318">
        <f>H33+24</f>
        <v>44902</v>
      </c>
      <c r="K33" s="317" t="s">
        <v>31</v>
      </c>
      <c r="L33" s="317" t="s">
        <v>31</v>
      </c>
      <c r="M33" s="317" t="s">
        <v>31</v>
      </c>
      <c r="N33" s="317" t="s">
        <v>31</v>
      </c>
      <c r="O33" s="317" t="s">
        <v>31</v>
      </c>
      <c r="P33" s="317" t="s">
        <v>31</v>
      </c>
      <c r="Q33" s="317" t="s">
        <v>31</v>
      </c>
      <c r="R33" s="317" t="s">
        <v>31</v>
      </c>
      <c r="S33" s="317" t="s">
        <v>31</v>
      </c>
      <c r="T33" s="143" t="s">
        <v>95</v>
      </c>
    </row>
    <row r="34" spans="1:20" ht="18" customHeight="1">
      <c r="A34" s="355" t="s">
        <v>147</v>
      </c>
      <c r="B34" s="536" t="s">
        <v>223</v>
      </c>
      <c r="C34" s="558">
        <v>44864</v>
      </c>
      <c r="D34" s="417" t="s">
        <v>122</v>
      </c>
      <c r="E34" s="562">
        <f>+C34+2</f>
        <v>44866</v>
      </c>
      <c r="F34" s="568" t="s">
        <v>291</v>
      </c>
      <c r="G34" s="625" t="s">
        <v>246</v>
      </c>
      <c r="H34" s="347">
        <f>+H28+7</f>
        <v>44877</v>
      </c>
      <c r="I34" s="348" t="s">
        <v>31</v>
      </c>
      <c r="J34" s="347">
        <f>+H34+18</f>
        <v>44895</v>
      </c>
      <c r="K34" s="347">
        <f>+J34+9</f>
        <v>44904</v>
      </c>
      <c r="L34" s="347">
        <f>+K34+5</f>
        <v>44909</v>
      </c>
      <c r="M34" s="468" t="s">
        <v>31</v>
      </c>
      <c r="N34" s="349" t="s">
        <v>31</v>
      </c>
      <c r="O34" s="349" t="s">
        <v>31</v>
      </c>
      <c r="P34" s="349" t="s">
        <v>31</v>
      </c>
      <c r="Q34" s="349" t="s">
        <v>31</v>
      </c>
      <c r="R34" s="349" t="s">
        <v>31</v>
      </c>
      <c r="S34" s="349" t="s">
        <v>31</v>
      </c>
      <c r="T34" s="350" t="s">
        <v>98</v>
      </c>
    </row>
    <row r="35" spans="1:20" ht="18" customHeight="1">
      <c r="A35" s="478" t="s">
        <v>148</v>
      </c>
      <c r="B35" s="537" t="s">
        <v>224</v>
      </c>
      <c r="C35" s="559">
        <v>44865</v>
      </c>
      <c r="D35" s="451" t="s">
        <v>40</v>
      </c>
      <c r="E35" s="538">
        <f>+C35+2</f>
        <v>44867</v>
      </c>
      <c r="F35" s="564" t="s">
        <v>118</v>
      </c>
      <c r="G35" s="425"/>
      <c r="H35" s="432"/>
      <c r="I35" s="433" t="s">
        <v>31</v>
      </c>
      <c r="J35" s="433" t="s">
        <v>31</v>
      </c>
      <c r="K35" s="433" t="s">
        <v>31</v>
      </c>
      <c r="L35" s="433" t="s">
        <v>31</v>
      </c>
      <c r="M35" s="434"/>
      <c r="N35" s="435" t="s">
        <v>31</v>
      </c>
      <c r="O35" s="436" t="s">
        <v>31</v>
      </c>
      <c r="P35" s="432"/>
      <c r="Q35" s="436" t="s">
        <v>31</v>
      </c>
      <c r="R35" s="436" t="s">
        <v>31</v>
      </c>
      <c r="S35" s="432"/>
      <c r="T35" s="205" t="s">
        <v>96</v>
      </c>
    </row>
    <row r="36" spans="1:20" ht="18" customHeight="1">
      <c r="A36" s="578" t="s">
        <v>151</v>
      </c>
      <c r="B36" s="579" t="s">
        <v>225</v>
      </c>
      <c r="C36" s="581">
        <v>44865</v>
      </c>
      <c r="D36" s="582" t="s">
        <v>40</v>
      </c>
      <c r="E36" s="582">
        <f>+C36+2</f>
        <v>44867</v>
      </c>
      <c r="F36" s="698" t="s">
        <v>283</v>
      </c>
      <c r="G36" s="336" t="s">
        <v>139</v>
      </c>
      <c r="H36" s="337">
        <v>44872</v>
      </c>
      <c r="I36" s="338" t="s">
        <v>31</v>
      </c>
      <c r="J36" s="338" t="s">
        <v>31</v>
      </c>
      <c r="K36" s="338" t="s">
        <v>31</v>
      </c>
      <c r="L36" s="338" t="s">
        <v>31</v>
      </c>
      <c r="M36" s="407" t="s">
        <v>31</v>
      </c>
      <c r="N36" s="339" t="s">
        <v>31</v>
      </c>
      <c r="O36" s="340">
        <f>+P36+2</f>
        <v>44899</v>
      </c>
      <c r="P36" s="340">
        <f>+H36+25</f>
        <v>44897</v>
      </c>
      <c r="Q36" s="341" t="s">
        <v>31</v>
      </c>
      <c r="R36" s="340">
        <f>+O36+2</f>
        <v>44901</v>
      </c>
      <c r="S36" s="338">
        <f>+R36+2</f>
        <v>44903</v>
      </c>
      <c r="T36" s="296" t="s">
        <v>97</v>
      </c>
    </row>
    <row r="37" spans="1:20" ht="18.600000000000001" customHeight="1">
      <c r="A37" s="449"/>
      <c r="B37" s="553"/>
      <c r="C37" s="557"/>
      <c r="D37" s="448"/>
      <c r="E37" s="448"/>
      <c r="F37" s="411" t="s">
        <v>278</v>
      </c>
      <c r="G37" s="408" t="s">
        <v>253</v>
      </c>
      <c r="H37" s="313">
        <v>44881</v>
      </c>
      <c r="I37" s="314" t="s">
        <v>31</v>
      </c>
      <c r="J37" s="314" t="s">
        <v>31</v>
      </c>
      <c r="K37" s="314" t="s">
        <v>31</v>
      </c>
      <c r="L37" s="314" t="s">
        <v>31</v>
      </c>
      <c r="M37" s="315">
        <f>+N37+3</f>
        <v>44912</v>
      </c>
      <c r="N37" s="315">
        <f>+O37+3</f>
        <v>44909</v>
      </c>
      <c r="O37" s="315">
        <f>+H37+25</f>
        <v>44906</v>
      </c>
      <c r="P37" s="316" t="s">
        <v>31</v>
      </c>
      <c r="Q37" s="315">
        <f>H37+35</f>
        <v>44916</v>
      </c>
      <c r="R37" s="316" t="s">
        <v>31</v>
      </c>
      <c r="S37" s="316" t="s">
        <v>31</v>
      </c>
      <c r="T37" s="291" t="s">
        <v>99</v>
      </c>
    </row>
    <row r="38" spans="1:20" ht="18" customHeight="1">
      <c r="F38" s="479"/>
      <c r="G38" s="479"/>
      <c r="H38" s="480"/>
      <c r="I38" s="481"/>
      <c r="J38" s="481"/>
      <c r="K38" s="481"/>
      <c r="L38" s="481"/>
      <c r="M38" s="482"/>
      <c r="N38" s="482"/>
      <c r="O38" s="482"/>
      <c r="P38" s="483"/>
      <c r="Q38" s="482"/>
      <c r="R38" s="483"/>
      <c r="S38" s="483"/>
      <c r="T38" s="291"/>
    </row>
    <row r="39" spans="1:20" ht="18" customHeight="1">
      <c r="F39" s="479"/>
      <c r="G39" s="479"/>
      <c r="H39" s="480"/>
      <c r="I39" s="481"/>
      <c r="J39" s="481"/>
      <c r="K39" s="481"/>
      <c r="L39" s="481"/>
      <c r="M39" s="482"/>
      <c r="N39" s="482"/>
      <c r="O39" s="482"/>
      <c r="P39" s="483"/>
      <c r="Q39" s="482"/>
      <c r="R39" s="483"/>
      <c r="S39" s="483"/>
      <c r="T39" s="291"/>
    </row>
    <row r="41" spans="1:20">
      <c r="A41" s="181"/>
      <c r="B41" s="181"/>
      <c r="C41" s="172"/>
      <c r="D41" s="161"/>
      <c r="E41" s="161"/>
      <c r="F41" s="161"/>
      <c r="G41" s="189"/>
      <c r="H41" s="161"/>
      <c r="I41" s="182"/>
      <c r="J41" s="163"/>
      <c r="K41" s="163"/>
      <c r="S41" s="163" t="s">
        <v>32</v>
      </c>
    </row>
    <row r="42" spans="1:20">
      <c r="A42" s="154" t="s">
        <v>33</v>
      </c>
      <c r="B42" s="267"/>
      <c r="C42" s="160"/>
      <c r="D42" s="161"/>
      <c r="E42" s="161"/>
      <c r="F42" s="162"/>
      <c r="G42" s="274"/>
      <c r="H42" s="162"/>
      <c r="I42" s="162"/>
      <c r="K42" s="60"/>
      <c r="L42" s="60"/>
    </row>
    <row r="43" spans="1:20">
      <c r="A43" s="362" t="s">
        <v>119</v>
      </c>
      <c r="B43" s="359"/>
      <c r="C43" s="167"/>
      <c r="D43" s="165"/>
      <c r="E43" s="165"/>
      <c r="F43" s="80"/>
      <c r="G43" s="242"/>
      <c r="H43" s="168"/>
      <c r="I43" s="168"/>
      <c r="K43" s="60"/>
      <c r="L43" s="60"/>
      <c r="T43" s="60"/>
    </row>
    <row r="44" spans="1:20">
      <c r="A44" s="282" t="s">
        <v>76</v>
      </c>
      <c r="B44" s="268"/>
      <c r="C44" s="176"/>
      <c r="D44" s="165"/>
      <c r="E44" s="165"/>
      <c r="F44" s="81"/>
      <c r="G44" s="276"/>
      <c r="H44" s="162"/>
      <c r="I44" s="162"/>
      <c r="K44" s="60"/>
      <c r="L44" s="60"/>
      <c r="T44" s="60"/>
    </row>
    <row r="45" spans="1:20">
      <c r="A45" s="1" t="s">
        <v>77</v>
      </c>
      <c r="B45" s="269"/>
      <c r="C45" s="176"/>
      <c r="D45" s="165"/>
      <c r="E45" s="165"/>
      <c r="F45" s="81"/>
      <c r="G45" s="276"/>
      <c r="H45" s="162"/>
      <c r="I45" s="162"/>
      <c r="K45" s="60"/>
      <c r="L45" s="60"/>
      <c r="T45" s="60"/>
    </row>
    <row r="46" spans="1:20">
      <c r="A46" s="184"/>
      <c r="B46" s="269"/>
      <c r="C46" s="176"/>
      <c r="D46" s="165"/>
      <c r="E46" s="165"/>
      <c r="F46" s="81"/>
      <c r="G46" s="276"/>
      <c r="H46" s="162"/>
      <c r="I46" s="162"/>
      <c r="K46" s="60"/>
      <c r="L46" s="60"/>
      <c r="T46" s="60"/>
    </row>
    <row r="47" spans="1:20">
      <c r="A47" s="156" t="s">
        <v>102</v>
      </c>
      <c r="B47" s="169"/>
      <c r="C47" s="177"/>
      <c r="D47" s="170"/>
      <c r="E47" s="171"/>
      <c r="F47" s="172"/>
      <c r="G47" s="277"/>
      <c r="H47" s="168"/>
      <c r="I47" s="168"/>
      <c r="K47" s="60"/>
      <c r="L47" s="60"/>
      <c r="T47" s="60"/>
    </row>
    <row r="48" spans="1:20">
      <c r="A48" s="156" t="s">
        <v>101</v>
      </c>
      <c r="B48" s="270"/>
      <c r="C48" s="174"/>
      <c r="D48" s="175"/>
      <c r="E48" s="178"/>
      <c r="F48" s="80"/>
      <c r="G48" s="242"/>
      <c r="H48" s="162"/>
      <c r="I48" s="162"/>
      <c r="K48" s="60"/>
      <c r="L48" s="60"/>
      <c r="T48" s="60"/>
    </row>
  </sheetData>
  <mergeCells count="8">
    <mergeCell ref="B3:L3"/>
    <mergeCell ref="B2:L2"/>
    <mergeCell ref="B1:L1"/>
    <mergeCell ref="A6:B7"/>
    <mergeCell ref="F6:G6"/>
    <mergeCell ref="F7:G7"/>
    <mergeCell ref="I6:S6"/>
    <mergeCell ref="C6:D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2"/>
  <sheetViews>
    <sheetView showGridLines="0" zoomScale="80" zoomScaleNormal="80" workbookViewId="0">
      <selection activeCell="F29" sqref="F29"/>
    </sheetView>
  </sheetViews>
  <sheetFormatPr defaultColWidth="8" defaultRowHeight="14.25"/>
  <cols>
    <col min="1" max="1" width="20.77734375" style="124" customWidth="1"/>
    <col min="2" max="2" width="8.77734375" style="124" customWidth="1"/>
    <col min="3" max="3" width="7.88671875" style="125" customWidth="1"/>
    <col min="4" max="4" width="6.33203125" style="124" customWidth="1"/>
    <col min="5" max="5" width="7.77734375" style="124" customWidth="1"/>
    <col min="6" max="6" width="33.6640625" style="126" customWidth="1"/>
    <col min="7" max="7" width="12.44140625" style="124" customWidth="1"/>
    <col min="8" max="8" width="14.77734375" style="126" customWidth="1"/>
    <col min="9" max="9" width="12.88671875" style="124" customWidth="1"/>
    <col min="10" max="10" width="8.21875" style="124" bestFit="1" customWidth="1"/>
    <col min="11" max="11" width="8.6640625" style="124" bestFit="1" customWidth="1"/>
    <col min="12" max="12" width="12.33203125" style="124" bestFit="1" customWidth="1"/>
    <col min="13" max="13" width="13.6640625" style="124" bestFit="1" customWidth="1"/>
    <col min="14" max="14" width="13.77734375" style="124" bestFit="1" customWidth="1"/>
    <col min="15" max="15" width="15.109375" style="124" bestFit="1" customWidth="1"/>
    <col min="16" max="16" width="12.77734375" style="127" bestFit="1" customWidth="1"/>
    <col min="17" max="17" width="10" style="124" bestFit="1" customWidth="1"/>
    <col min="18" max="18" width="7.109375" style="124" bestFit="1" customWidth="1"/>
    <col min="19" max="19" width="10.109375" style="124" customWidth="1"/>
    <col min="20" max="20" width="14.77734375" style="124" bestFit="1" customWidth="1"/>
    <col min="21" max="21" width="8.44140625" style="124" bestFit="1" customWidth="1"/>
    <col min="22" max="16384" width="8" style="124"/>
  </cols>
  <sheetData>
    <row r="1" spans="1:21" ht="18">
      <c r="B1" s="666" t="s">
        <v>0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128"/>
    </row>
    <row r="2" spans="1:21" ht="18">
      <c r="B2" s="665" t="s">
        <v>62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128"/>
    </row>
    <row r="3" spans="1:21" ht="15">
      <c r="A3" s="129"/>
      <c r="F3" s="130"/>
      <c r="G3" s="131"/>
      <c r="H3" s="130"/>
      <c r="I3" s="130"/>
      <c r="J3" s="130"/>
      <c r="K3" s="131"/>
      <c r="M3" s="130"/>
      <c r="N3" s="151"/>
      <c r="P3" s="124"/>
      <c r="T3" s="128"/>
    </row>
    <row r="4" spans="1:21" ht="15">
      <c r="B4" s="128"/>
      <c r="C4" s="132"/>
      <c r="D4" s="128"/>
      <c r="E4" s="128"/>
      <c r="F4" s="133"/>
      <c r="G4" s="258"/>
      <c r="H4" s="134"/>
      <c r="I4" s="135"/>
      <c r="J4" s="135"/>
      <c r="K4" s="128"/>
      <c r="L4" s="128"/>
      <c r="M4" s="128"/>
      <c r="N4" s="128"/>
      <c r="O4" s="136"/>
      <c r="P4" s="137"/>
      <c r="Q4" s="136"/>
      <c r="R4" s="136"/>
      <c r="S4" s="136"/>
    </row>
    <row r="5" spans="1:21" ht="15">
      <c r="A5" s="197"/>
      <c r="B5" s="128"/>
      <c r="C5" s="132"/>
      <c r="D5" s="128"/>
      <c r="E5" s="128"/>
      <c r="F5" s="133"/>
      <c r="G5" s="258"/>
      <c r="H5" s="134"/>
      <c r="I5" s="135"/>
      <c r="J5" s="135"/>
      <c r="K5" s="128"/>
      <c r="L5" s="128"/>
      <c r="M5" s="128"/>
      <c r="N5" s="128"/>
      <c r="O5" s="136"/>
      <c r="P5" s="137"/>
      <c r="Q5" s="136"/>
      <c r="R5" s="136"/>
      <c r="S5" s="136"/>
    </row>
    <row r="6" spans="1:21" ht="15">
      <c r="A6" s="197"/>
      <c r="B6" s="128"/>
      <c r="C6" s="132"/>
      <c r="D6" s="128"/>
      <c r="E6" s="128"/>
      <c r="F6" s="133"/>
      <c r="G6" s="258"/>
      <c r="H6" s="134"/>
      <c r="I6" s="135"/>
      <c r="J6" s="135"/>
      <c r="K6" s="128"/>
      <c r="L6" s="128"/>
      <c r="M6" s="128"/>
      <c r="N6" s="128"/>
      <c r="O6" s="136"/>
      <c r="P6" s="137"/>
      <c r="Q6" s="136"/>
      <c r="R6" s="136"/>
      <c r="S6" s="136"/>
    </row>
    <row r="7" spans="1:21" ht="15">
      <c r="A7" s="197" t="s">
        <v>14</v>
      </c>
      <c r="B7" s="128"/>
      <c r="C7" s="132"/>
      <c r="D7" s="128"/>
      <c r="E7" s="128"/>
      <c r="F7" s="138"/>
      <c r="G7" s="128"/>
      <c r="H7" s="139"/>
      <c r="I7" s="128"/>
      <c r="J7" s="128"/>
      <c r="K7" s="128"/>
      <c r="L7" s="128"/>
      <c r="M7" s="128"/>
      <c r="P7" s="140"/>
      <c r="Q7" s="141"/>
      <c r="R7" s="142"/>
      <c r="S7" s="142"/>
    </row>
    <row r="8" spans="1:21" ht="18" customHeight="1">
      <c r="A8" s="667" t="s">
        <v>123</v>
      </c>
      <c r="B8" s="668"/>
      <c r="C8" s="681" t="s">
        <v>17</v>
      </c>
      <c r="D8" s="682"/>
      <c r="E8" s="271" t="s">
        <v>18</v>
      </c>
      <c r="F8" s="672" t="s">
        <v>19</v>
      </c>
      <c r="G8" s="672"/>
      <c r="H8" s="353" t="s">
        <v>63</v>
      </c>
      <c r="I8" s="675" t="s">
        <v>18</v>
      </c>
      <c r="J8" s="675"/>
      <c r="K8" s="675"/>
      <c r="L8" s="675"/>
      <c r="M8" s="675"/>
      <c r="N8" s="675"/>
      <c r="O8" s="675"/>
      <c r="P8" s="675"/>
      <c r="Q8" s="675"/>
      <c r="R8" s="675"/>
      <c r="S8" s="676"/>
    </row>
    <row r="9" spans="1:21" ht="18" customHeight="1">
      <c r="A9" s="669"/>
      <c r="B9" s="679"/>
      <c r="C9" s="447" t="s">
        <v>21</v>
      </c>
      <c r="D9" s="303"/>
      <c r="E9" s="266" t="s">
        <v>64</v>
      </c>
      <c r="F9" s="680" t="s">
        <v>23</v>
      </c>
      <c r="G9" s="680"/>
      <c r="H9" s="262" t="s">
        <v>18</v>
      </c>
      <c r="I9" s="295" t="s">
        <v>65</v>
      </c>
      <c r="J9" s="263" t="s">
        <v>66</v>
      </c>
      <c r="K9" s="295" t="s">
        <v>67</v>
      </c>
      <c r="L9" s="263" t="s">
        <v>68</v>
      </c>
      <c r="M9" s="295" t="s">
        <v>69</v>
      </c>
      <c r="N9" s="263" t="s">
        <v>70</v>
      </c>
      <c r="O9" s="295" t="s">
        <v>71</v>
      </c>
      <c r="P9" s="262" t="s">
        <v>72</v>
      </c>
      <c r="Q9" s="295" t="s">
        <v>73</v>
      </c>
      <c r="R9" s="263" t="s">
        <v>74</v>
      </c>
      <c r="S9" s="264" t="s">
        <v>75</v>
      </c>
    </row>
    <row r="10" spans="1:21" ht="18" customHeight="1">
      <c r="A10" s="427">
        <f>+'S.AFRICA via SIN'!A9</f>
        <v>0</v>
      </c>
      <c r="B10" s="427">
        <f>+'S.AFRICA via SIN'!B9</f>
        <v>0</v>
      </c>
      <c r="C10" s="361">
        <f>+'S.AFRICA via SIN'!C9</f>
        <v>0</v>
      </c>
      <c r="D10" s="416" t="s">
        <v>41</v>
      </c>
      <c r="E10" s="361">
        <f>+C10+2</f>
        <v>2</v>
      </c>
      <c r="F10" s="334"/>
      <c r="G10" s="335"/>
      <c r="H10" s="319"/>
      <c r="I10" s="320"/>
      <c r="J10" s="321"/>
      <c r="K10" s="320"/>
      <c r="L10" s="321"/>
      <c r="M10" s="320"/>
      <c r="N10" s="322"/>
      <c r="O10" s="322"/>
      <c r="P10" s="305"/>
      <c r="Q10" s="322"/>
      <c r="R10" s="265"/>
      <c r="S10" s="323"/>
      <c r="T10" s="261"/>
    </row>
    <row r="11" spans="1:21" ht="18" customHeight="1">
      <c r="A11" s="355" t="str">
        <f>+'S.AFRICA via SIN'!A10</f>
        <v>SANTA LOUKIA</v>
      </c>
      <c r="B11" s="471" t="str">
        <f>+'S.AFRICA via SIN'!B10</f>
        <v>202S</v>
      </c>
      <c r="C11" s="473">
        <f>+'S.AFRICA via SIN'!C10</f>
        <v>44836</v>
      </c>
      <c r="D11" s="417" t="s">
        <v>122</v>
      </c>
      <c r="E11" s="413">
        <f>C11+2</f>
        <v>44838</v>
      </c>
      <c r="F11" s="410" t="s">
        <v>226</v>
      </c>
      <c r="G11" s="429" t="s">
        <v>227</v>
      </c>
      <c r="H11" s="324">
        <v>44844</v>
      </c>
      <c r="I11" s="325">
        <f>H11+23</f>
        <v>44867</v>
      </c>
      <c r="J11" s="324" t="s">
        <v>31</v>
      </c>
      <c r="K11" s="325">
        <f>H11+24</f>
        <v>44868</v>
      </c>
      <c r="L11" s="326">
        <f>H11+26</f>
        <v>44870</v>
      </c>
      <c r="M11" s="325">
        <f>H11+27</f>
        <v>44871</v>
      </c>
      <c r="N11" s="318">
        <f>H11+30</f>
        <v>44874</v>
      </c>
      <c r="O11" s="318">
        <f>H11+32</f>
        <v>44876</v>
      </c>
      <c r="P11" s="306">
        <f>H11+36</f>
        <v>44880</v>
      </c>
      <c r="Q11" s="317" t="s">
        <v>31</v>
      </c>
      <c r="R11" s="324" t="s">
        <v>31</v>
      </c>
      <c r="S11" s="324" t="s">
        <v>31</v>
      </c>
      <c r="T11" s="143" t="s">
        <v>92</v>
      </c>
    </row>
    <row r="12" spans="1:21" ht="18" customHeight="1">
      <c r="A12" s="472" t="str">
        <f>+'S.AFRICA via SIN'!A11</f>
        <v>CSCL LIMA</v>
      </c>
      <c r="B12" s="475" t="str">
        <f>+'S.AFRICA via SIN'!B11</f>
        <v>141S</v>
      </c>
      <c r="C12" s="474">
        <f>+'S.AFRICA via SIN'!C11</f>
        <v>44837</v>
      </c>
      <c r="D12" s="451" t="s">
        <v>40</v>
      </c>
      <c r="E12" s="467">
        <f>+C12+2</f>
        <v>44839</v>
      </c>
      <c r="F12" s="410"/>
      <c r="G12" s="469"/>
      <c r="H12" s="317"/>
      <c r="I12" s="325"/>
      <c r="J12" s="317"/>
      <c r="K12" s="325"/>
      <c r="L12" s="318"/>
      <c r="M12" s="325"/>
      <c r="N12" s="318"/>
      <c r="O12" s="318"/>
      <c r="P12" s="306"/>
      <c r="Q12" s="317"/>
      <c r="R12" s="317"/>
      <c r="S12" s="470"/>
      <c r="T12" s="143"/>
    </row>
    <row r="13" spans="1:21" ht="18" customHeight="1">
      <c r="A13" s="583" t="str">
        <f>+'S.AFRICA via SIN'!A12</f>
        <v>HANSA OSTERBURG</v>
      </c>
      <c r="B13" s="584" t="str">
        <f>+'S.AFRICA via SIN'!B12</f>
        <v>032S</v>
      </c>
      <c r="C13" s="585">
        <f>+'S.AFRICA via SIN'!C12</f>
        <v>44837</v>
      </c>
      <c r="D13" s="580" t="str">
        <f>+'S.AFRICA via SIN'!D12</f>
        <v>MON</v>
      </c>
      <c r="E13" s="586">
        <f>+'S.AFRICA via SIN'!E12</f>
        <v>44839</v>
      </c>
      <c r="F13" s="452" t="s">
        <v>236</v>
      </c>
      <c r="G13" s="695" t="s">
        <v>237</v>
      </c>
      <c r="H13" s="308">
        <v>44809</v>
      </c>
      <c r="I13" s="309" t="s">
        <v>31</v>
      </c>
      <c r="J13" s="308">
        <f>H13+24</f>
        <v>44833</v>
      </c>
      <c r="K13" s="310">
        <f>H13+26</f>
        <v>44835</v>
      </c>
      <c r="L13" s="308">
        <f>H13+28</f>
        <v>44837</v>
      </c>
      <c r="M13" s="310">
        <f>H13+29</f>
        <v>44838</v>
      </c>
      <c r="N13" s="311" t="s">
        <v>31</v>
      </c>
      <c r="O13" s="311" t="s">
        <v>31</v>
      </c>
      <c r="P13" s="311" t="s">
        <v>31</v>
      </c>
      <c r="Q13" s="311" t="s">
        <v>31</v>
      </c>
      <c r="R13" s="308">
        <f>H13+30</f>
        <v>44839</v>
      </c>
      <c r="S13" s="312">
        <f>H13+29</f>
        <v>44838</v>
      </c>
      <c r="T13" s="294" t="s">
        <v>93</v>
      </c>
      <c r="U13"/>
    </row>
    <row r="14" spans="1:21" ht="18" customHeight="1">
      <c r="A14" s="427">
        <f>+'S.AFRICA via SIN'!A15</f>
        <v>0</v>
      </c>
      <c r="B14" s="427">
        <f>+'S.AFRICA via SIN'!B15</f>
        <v>0</v>
      </c>
      <c r="C14" s="361">
        <f>+'S.AFRICA via SIN'!C15</f>
        <v>0</v>
      </c>
      <c r="D14" s="416" t="s">
        <v>41</v>
      </c>
      <c r="E14" s="361">
        <v>44658</v>
      </c>
      <c r="F14" s="539"/>
      <c r="G14" s="540"/>
      <c r="H14" s="541"/>
      <c r="I14" s="542"/>
      <c r="J14" s="542"/>
      <c r="K14" s="542"/>
      <c r="L14" s="542"/>
      <c r="M14" s="542"/>
      <c r="N14" s="542"/>
      <c r="O14" s="542"/>
      <c r="P14" s="543"/>
      <c r="Q14" s="542"/>
      <c r="R14" s="544"/>
      <c r="S14" s="545"/>
      <c r="T14" s="261"/>
    </row>
    <row r="15" spans="1:21" ht="18" customHeight="1">
      <c r="A15" s="355" t="str">
        <f>+'S.AFRICA via SIN'!A16</f>
        <v>CAPE FAWLEY</v>
      </c>
      <c r="B15" s="471" t="str">
        <f>+'S.AFRICA via SIN'!B16</f>
        <v>083S</v>
      </c>
      <c r="C15" s="473">
        <f>+'S.AFRICA via SIN'!C16</f>
        <v>44843</v>
      </c>
      <c r="D15" s="417" t="s">
        <v>122</v>
      </c>
      <c r="E15" s="562">
        <v>44656</v>
      </c>
      <c r="F15" s="410" t="s">
        <v>228</v>
      </c>
      <c r="G15" s="429" t="s">
        <v>229</v>
      </c>
      <c r="H15" s="324">
        <v>44858</v>
      </c>
      <c r="I15" s="325">
        <f>H15+23</f>
        <v>44881</v>
      </c>
      <c r="J15" s="324" t="s">
        <v>31</v>
      </c>
      <c r="K15" s="325">
        <f>H15+24</f>
        <v>44882</v>
      </c>
      <c r="L15" s="326">
        <f>H15+26</f>
        <v>44884</v>
      </c>
      <c r="M15" s="325">
        <f>H15+27</f>
        <v>44885</v>
      </c>
      <c r="N15" s="318">
        <f>H15+30</f>
        <v>44888</v>
      </c>
      <c r="O15" s="318">
        <f>H15+32</f>
        <v>44890</v>
      </c>
      <c r="P15" s="306">
        <f>H15+36</f>
        <v>44894</v>
      </c>
      <c r="Q15" s="317" t="s">
        <v>31</v>
      </c>
      <c r="R15" s="324" t="s">
        <v>31</v>
      </c>
      <c r="S15" s="324" t="s">
        <v>31</v>
      </c>
      <c r="T15" s="143" t="s">
        <v>92</v>
      </c>
    </row>
    <row r="16" spans="1:21" ht="18" customHeight="1">
      <c r="A16" s="472" t="str">
        <f>+'S.AFRICA via SIN'!A17</f>
        <v>SPIRIT OF CAPE TOWN</v>
      </c>
      <c r="B16" s="475" t="str">
        <f>+'S.AFRICA via SIN'!B17</f>
        <v>024S</v>
      </c>
      <c r="C16" s="474">
        <f>+'S.AFRICA via SIN'!C17</f>
        <v>44844</v>
      </c>
      <c r="D16" s="451" t="s">
        <v>40</v>
      </c>
      <c r="E16" s="613">
        <v>44657</v>
      </c>
      <c r="F16" s="410"/>
      <c r="G16" s="469"/>
      <c r="H16" s="317"/>
      <c r="I16" s="325"/>
      <c r="J16" s="317"/>
      <c r="K16" s="325"/>
      <c r="L16" s="318"/>
      <c r="M16" s="325"/>
      <c r="N16" s="318"/>
      <c r="O16" s="318"/>
      <c r="P16" s="306"/>
      <c r="Q16" s="317"/>
      <c r="R16" s="317"/>
      <c r="S16" s="470"/>
      <c r="T16" s="143"/>
    </row>
    <row r="17" spans="1:21" ht="18" customHeight="1">
      <c r="A17" s="583" t="str">
        <f>+'S.AFRICA via SIN'!A18</f>
        <v>HANSA OSTERBURG</v>
      </c>
      <c r="B17" s="584" t="str">
        <f>+'S.AFRICA via SIN'!B18</f>
        <v>033S</v>
      </c>
      <c r="C17" s="585">
        <f>+'S.AFRICA via SIN'!C18</f>
        <v>44844</v>
      </c>
      <c r="D17" s="580" t="str">
        <f>+'S.AFRICA via SIN'!D18</f>
        <v>MON</v>
      </c>
      <c r="E17" s="580">
        <f>+'S.AFRICA via SIN'!E18</f>
        <v>44846</v>
      </c>
      <c r="F17" s="452" t="s">
        <v>238</v>
      </c>
      <c r="G17" s="502" t="s">
        <v>239</v>
      </c>
      <c r="H17" s="308">
        <v>44858</v>
      </c>
      <c r="I17" s="309" t="s">
        <v>31</v>
      </c>
      <c r="J17" s="308">
        <f>H17+24</f>
        <v>44882</v>
      </c>
      <c r="K17" s="310">
        <f>H17+26</f>
        <v>44884</v>
      </c>
      <c r="L17" s="308">
        <f>H17+28</f>
        <v>44886</v>
      </c>
      <c r="M17" s="310">
        <f>H17+29</f>
        <v>44887</v>
      </c>
      <c r="N17" s="311" t="s">
        <v>31</v>
      </c>
      <c r="O17" s="311" t="s">
        <v>31</v>
      </c>
      <c r="P17" s="311" t="s">
        <v>31</v>
      </c>
      <c r="Q17" s="311" t="s">
        <v>31</v>
      </c>
      <c r="R17" s="308">
        <f>H17+30</f>
        <v>44888</v>
      </c>
      <c r="S17" s="312">
        <f>H17+29</f>
        <v>44887</v>
      </c>
      <c r="T17" s="294" t="s">
        <v>93</v>
      </c>
      <c r="U17"/>
    </row>
    <row r="18" spans="1:21" ht="18" customHeight="1">
      <c r="A18" s="427">
        <f>+'S.AFRICA via SIN'!A21</f>
        <v>0</v>
      </c>
      <c r="B18" s="427">
        <f>+'S.AFRICA via SIN'!B21</f>
        <v>0</v>
      </c>
      <c r="C18" s="361">
        <v>44603</v>
      </c>
      <c r="D18" s="416" t="s">
        <v>41</v>
      </c>
      <c r="E18" s="561">
        <v>44658</v>
      </c>
      <c r="F18" s="539"/>
      <c r="G18" s="608"/>
      <c r="H18" s="611"/>
      <c r="I18" s="610"/>
      <c r="J18" s="542"/>
      <c r="K18" s="542"/>
      <c r="L18" s="542"/>
      <c r="M18" s="542"/>
      <c r="N18" s="542"/>
      <c r="O18" s="542"/>
      <c r="P18" s="543"/>
      <c r="Q18" s="542"/>
      <c r="R18" s="544"/>
      <c r="S18" s="545"/>
      <c r="T18" s="261"/>
    </row>
    <row r="19" spans="1:21" ht="18" customHeight="1">
      <c r="A19" s="355" t="str">
        <f>+'S.AFRICA via SIN'!A22</f>
        <v>SANTA LOUKIA</v>
      </c>
      <c r="B19" s="471" t="str">
        <f>+'S.AFRICA via SIN'!B22</f>
        <v>203S</v>
      </c>
      <c r="C19" s="473">
        <f>+'S.AFRICA via SIN'!C22</f>
        <v>44850</v>
      </c>
      <c r="D19" s="417" t="s">
        <v>122</v>
      </c>
      <c r="E19" s="562">
        <v>44656</v>
      </c>
      <c r="F19" s="410" t="s">
        <v>230</v>
      </c>
      <c r="G19" s="609" t="s">
        <v>231</v>
      </c>
      <c r="H19" s="317">
        <f>+H15+7</f>
        <v>44865</v>
      </c>
      <c r="I19" s="318">
        <f>H19+23</f>
        <v>44888</v>
      </c>
      <c r="J19" s="324" t="s">
        <v>31</v>
      </c>
      <c r="K19" s="325">
        <f>H19+24</f>
        <v>44889</v>
      </c>
      <c r="L19" s="326">
        <f>H19+26</f>
        <v>44891</v>
      </c>
      <c r="M19" s="325">
        <f>H19+27</f>
        <v>44892</v>
      </c>
      <c r="N19" s="318">
        <f>H19+30</f>
        <v>44895</v>
      </c>
      <c r="O19" s="318">
        <f>H19+32</f>
        <v>44897</v>
      </c>
      <c r="P19" s="306">
        <f>H19+36</f>
        <v>44901</v>
      </c>
      <c r="Q19" s="317" t="s">
        <v>31</v>
      </c>
      <c r="R19" s="324" t="s">
        <v>31</v>
      </c>
      <c r="S19" s="324" t="s">
        <v>31</v>
      </c>
      <c r="T19" s="143" t="s">
        <v>92</v>
      </c>
    </row>
    <row r="20" spans="1:21" ht="18" customHeight="1">
      <c r="A20" s="472" t="str">
        <f>+'S.AFRICA via SIN'!A23</f>
        <v>CSCL LIMA</v>
      </c>
      <c r="B20" s="475" t="str">
        <f>+'S.AFRICA via SIN'!B23</f>
        <v>142S</v>
      </c>
      <c r="C20" s="474">
        <f>+'S.AFRICA via SIN'!C23</f>
        <v>44851</v>
      </c>
      <c r="D20" s="451" t="str">
        <f>+'S.AFRICA via SIN'!D23</f>
        <v>MON</v>
      </c>
      <c r="E20" s="613">
        <f>+'S.AFRICA via SIN'!E23</f>
        <v>44853</v>
      </c>
      <c r="F20" s="567" t="s">
        <v>240</v>
      </c>
      <c r="G20" s="696" t="s">
        <v>241</v>
      </c>
      <c r="H20" s="603">
        <f>+H17+7</f>
        <v>44865</v>
      </c>
      <c r="I20" s="603" t="s">
        <v>31</v>
      </c>
      <c r="J20" s="601">
        <f>H20+24</f>
        <v>44889</v>
      </c>
      <c r="K20" s="602">
        <f>H20+26</f>
        <v>44891</v>
      </c>
      <c r="L20" s="603">
        <f>H20+28</f>
        <v>44893</v>
      </c>
      <c r="M20" s="602">
        <f>H20+29</f>
        <v>44894</v>
      </c>
      <c r="N20" s="603" t="s">
        <v>31</v>
      </c>
      <c r="O20" s="603" t="s">
        <v>31</v>
      </c>
      <c r="P20" s="604" t="s">
        <v>31</v>
      </c>
      <c r="Q20" s="601" t="s">
        <v>31</v>
      </c>
      <c r="R20" s="601">
        <f>H20+30</f>
        <v>44895</v>
      </c>
      <c r="S20" s="605">
        <f>H20+29</f>
        <v>44894</v>
      </c>
      <c r="T20" s="180" t="s">
        <v>93</v>
      </c>
    </row>
    <row r="21" spans="1:21" ht="18" customHeight="1">
      <c r="A21" s="583" t="str">
        <f>+'S.AFRICA via SIN'!A24</f>
        <v>HANSA OSTERBURG</v>
      </c>
      <c r="B21" s="584" t="str">
        <f>+'S.AFRICA via SIN'!B24</f>
        <v>034S</v>
      </c>
      <c r="C21" s="585">
        <f>+'S.AFRICA via SIN'!C24</f>
        <v>44851</v>
      </c>
      <c r="D21" s="580" t="str">
        <f>+'S.AFRICA via SIN'!D24</f>
        <v>MON</v>
      </c>
      <c r="E21" s="586">
        <f>+'S.AFRICA via SIN'!E24</f>
        <v>44853</v>
      </c>
      <c r="F21" s="452"/>
      <c r="G21" s="607"/>
      <c r="H21" s="612"/>
      <c r="I21" s="311"/>
      <c r="J21" s="308"/>
      <c r="K21" s="310"/>
      <c r="L21" s="308"/>
      <c r="M21" s="310"/>
      <c r="N21" s="311"/>
      <c r="O21" s="311"/>
      <c r="P21" s="311"/>
      <c r="Q21" s="311"/>
      <c r="R21" s="308"/>
      <c r="S21" s="312"/>
      <c r="T21" s="294"/>
      <c r="U21"/>
    </row>
    <row r="22" spans="1:21" ht="18" customHeight="1">
      <c r="A22" s="427">
        <f>+'S.AFRICA via SIN'!A27</f>
        <v>0</v>
      </c>
      <c r="B22" s="427">
        <f>+'S.AFRICA via SIN'!B27</f>
        <v>0</v>
      </c>
      <c r="C22" s="361">
        <v>44617</v>
      </c>
      <c r="D22" s="416" t="s">
        <v>41</v>
      </c>
      <c r="E22" s="361">
        <v>44658</v>
      </c>
      <c r="F22" s="539"/>
      <c r="G22" s="540"/>
      <c r="H22" s="611"/>
      <c r="I22" s="542"/>
      <c r="J22" s="542"/>
      <c r="K22" s="542"/>
      <c r="L22" s="542"/>
      <c r="M22" s="542"/>
      <c r="N22" s="542"/>
      <c r="O22" s="542"/>
      <c r="P22" s="543"/>
      <c r="Q22" s="542"/>
      <c r="R22" s="544"/>
      <c r="S22" s="545"/>
      <c r="T22" s="261"/>
    </row>
    <row r="23" spans="1:21" ht="18" customHeight="1">
      <c r="A23" s="355" t="str">
        <f>+'S.AFRICA via SIN'!A28</f>
        <v>CAPE FAWLEY</v>
      </c>
      <c r="B23" s="471" t="str">
        <f>+'S.AFRICA via SIN'!B28</f>
        <v>084S</v>
      </c>
      <c r="C23" s="473">
        <f>+'S.AFRICA via SIN'!C28</f>
        <v>44857</v>
      </c>
      <c r="D23" s="417" t="s">
        <v>122</v>
      </c>
      <c r="E23" s="413">
        <v>44656</v>
      </c>
      <c r="F23" s="410" t="s">
        <v>232</v>
      </c>
      <c r="G23" s="429" t="s">
        <v>233</v>
      </c>
      <c r="H23" s="317">
        <f>+H19+7</f>
        <v>44872</v>
      </c>
      <c r="I23" s="325">
        <f>H23+23</f>
        <v>44895</v>
      </c>
      <c r="J23" s="324" t="s">
        <v>31</v>
      </c>
      <c r="K23" s="325">
        <f>H23+24</f>
        <v>44896</v>
      </c>
      <c r="L23" s="326">
        <f>H23+26</f>
        <v>44898</v>
      </c>
      <c r="M23" s="325">
        <f>H23+27</f>
        <v>44899</v>
      </c>
      <c r="N23" s="318">
        <f>H23+30</f>
        <v>44902</v>
      </c>
      <c r="O23" s="318">
        <f>H23+32</f>
        <v>44904</v>
      </c>
      <c r="P23" s="306">
        <f>H23+36</f>
        <v>44908</v>
      </c>
      <c r="Q23" s="317" t="s">
        <v>31</v>
      </c>
      <c r="R23" s="324" t="s">
        <v>31</v>
      </c>
      <c r="S23" s="324" t="s">
        <v>31</v>
      </c>
      <c r="T23" s="143" t="s">
        <v>92</v>
      </c>
    </row>
    <row r="24" spans="1:21" ht="18" customHeight="1">
      <c r="A24" s="472" t="str">
        <f>+'S.AFRICA via SIN'!A29</f>
        <v>SPIRIT OF CAPE TOWN</v>
      </c>
      <c r="B24" s="475" t="str">
        <f>+'S.AFRICA via SIN'!B29</f>
        <v>025S</v>
      </c>
      <c r="C24" s="474">
        <f>+'S.AFRICA via SIN'!C29</f>
        <v>44858</v>
      </c>
      <c r="D24" s="451" t="s">
        <v>40</v>
      </c>
      <c r="E24" s="467">
        <v>44657</v>
      </c>
      <c r="F24" s="567" t="s">
        <v>242</v>
      </c>
      <c r="G24" s="600" t="s">
        <v>243</v>
      </c>
      <c r="H24" s="603">
        <f>+H20+7</f>
        <v>44872</v>
      </c>
      <c r="I24" s="602">
        <v>44227</v>
      </c>
      <c r="J24" s="601">
        <f>H24+24</f>
        <v>44896</v>
      </c>
      <c r="K24" s="602">
        <f>H24+26</f>
        <v>44898</v>
      </c>
      <c r="L24" s="603">
        <f>H24+28</f>
        <v>44900</v>
      </c>
      <c r="M24" s="602">
        <f>H24+29</f>
        <v>44901</v>
      </c>
      <c r="N24" s="603" t="s">
        <v>31</v>
      </c>
      <c r="O24" s="603" t="s">
        <v>31</v>
      </c>
      <c r="P24" s="604" t="s">
        <v>31</v>
      </c>
      <c r="Q24" s="601" t="s">
        <v>31</v>
      </c>
      <c r="R24" s="601">
        <f>H24+30</f>
        <v>44902</v>
      </c>
      <c r="S24" s="605">
        <f>H24+29</f>
        <v>44901</v>
      </c>
      <c r="T24" s="180" t="s">
        <v>93</v>
      </c>
    </row>
    <row r="25" spans="1:21" ht="18" customHeight="1">
      <c r="A25" s="583" t="str">
        <f>+'S.AFRICA via SIN'!A30</f>
        <v>HANSA OSTERBURG</v>
      </c>
      <c r="B25" s="584" t="str">
        <f>+'S.AFRICA via SIN'!B30</f>
        <v>035S</v>
      </c>
      <c r="C25" s="585">
        <f>+'S.AFRICA via SIN'!C30</f>
        <v>44858</v>
      </c>
      <c r="D25" s="580" t="str">
        <f>+'S.AFRICA via SIN'!D30</f>
        <v>MON</v>
      </c>
      <c r="E25" s="586">
        <f>+'S.AFRICA via SIN'!E30</f>
        <v>44860</v>
      </c>
      <c r="F25" s="452"/>
      <c r="G25" s="502"/>
      <c r="H25" s="612"/>
      <c r="I25" s="309"/>
      <c r="J25" s="308"/>
      <c r="K25" s="310"/>
      <c r="L25" s="308"/>
      <c r="M25" s="310"/>
      <c r="N25" s="311"/>
      <c r="O25" s="311"/>
      <c r="P25" s="311"/>
      <c r="Q25" s="311"/>
      <c r="R25" s="308"/>
      <c r="S25" s="312"/>
      <c r="T25" s="294"/>
      <c r="U25"/>
    </row>
    <row r="26" spans="1:21" ht="18" customHeight="1">
      <c r="A26" s="427">
        <f>+'S.AFRICA via SIN'!A33</f>
        <v>0</v>
      </c>
      <c r="B26" s="427">
        <f>+'S.AFRICA via SIN'!B33</f>
        <v>0</v>
      </c>
      <c r="C26" s="361">
        <f>+'S.AFRICA via SIN'!C33</f>
        <v>0</v>
      </c>
      <c r="D26" s="416" t="s">
        <v>41</v>
      </c>
      <c r="E26" s="361">
        <v>44658</v>
      </c>
      <c r="F26" s="539"/>
      <c r="G26" s="540"/>
      <c r="H26" s="611"/>
      <c r="I26" s="542"/>
      <c r="J26" s="542"/>
      <c r="K26" s="542"/>
      <c r="L26" s="542"/>
      <c r="M26" s="542"/>
      <c r="N26" s="542"/>
      <c r="O26" s="542"/>
      <c r="P26" s="543"/>
      <c r="Q26" s="542"/>
      <c r="R26" s="544"/>
      <c r="S26" s="545"/>
      <c r="T26" s="261"/>
    </row>
    <row r="27" spans="1:21" ht="18" customHeight="1">
      <c r="A27" s="355" t="str">
        <f>+'S.AFRICA via SIN'!A34</f>
        <v>SANTA LOUKIA</v>
      </c>
      <c r="B27" s="471" t="str">
        <f>+'S.AFRICA via SIN'!B34</f>
        <v>204S</v>
      </c>
      <c r="C27" s="473">
        <f>+'S.AFRICA via SIN'!C34</f>
        <v>44864</v>
      </c>
      <c r="D27" s="417" t="s">
        <v>122</v>
      </c>
      <c r="E27" s="413">
        <v>44656</v>
      </c>
      <c r="F27" s="606" t="s">
        <v>234</v>
      </c>
      <c r="G27" s="694" t="s">
        <v>235</v>
      </c>
      <c r="H27" s="317">
        <f>+H23+7</f>
        <v>44879</v>
      </c>
      <c r="I27" s="325">
        <f>H27+23</f>
        <v>44902</v>
      </c>
      <c r="J27" s="324" t="s">
        <v>31</v>
      </c>
      <c r="K27" s="325">
        <f>H27+24</f>
        <v>44903</v>
      </c>
      <c r="L27" s="326">
        <f>H27+26</f>
        <v>44905</v>
      </c>
      <c r="M27" s="325">
        <f>H27+27</f>
        <v>44906</v>
      </c>
      <c r="N27" s="318">
        <f>H27+30</f>
        <v>44909</v>
      </c>
      <c r="O27" s="318">
        <f>H27+32</f>
        <v>44911</v>
      </c>
      <c r="P27" s="306">
        <f>H27+36</f>
        <v>44915</v>
      </c>
      <c r="Q27" s="317" t="s">
        <v>31</v>
      </c>
      <c r="R27" s="324" t="s">
        <v>31</v>
      </c>
      <c r="S27" s="324" t="s">
        <v>31</v>
      </c>
      <c r="T27" s="143" t="s">
        <v>92</v>
      </c>
    </row>
    <row r="28" spans="1:21" ht="18" customHeight="1">
      <c r="A28" s="472" t="str">
        <f>+'S.AFRICA via SIN'!A35</f>
        <v>CSCL LIMA</v>
      </c>
      <c r="B28" s="475" t="str">
        <f>+'S.AFRICA via SIN'!B35</f>
        <v>143S</v>
      </c>
      <c r="C28" s="474">
        <f>+'S.AFRICA via SIN'!C35</f>
        <v>44865</v>
      </c>
      <c r="D28" s="451" t="s">
        <v>40</v>
      </c>
      <c r="E28" s="467">
        <v>44657</v>
      </c>
      <c r="F28" s="567" t="s">
        <v>244</v>
      </c>
      <c r="G28" s="600" t="s">
        <v>245</v>
      </c>
      <c r="H28" s="603">
        <f>+H24+7</f>
        <v>44879</v>
      </c>
      <c r="I28" s="602">
        <v>44227</v>
      </c>
      <c r="J28" s="601">
        <f>H28+24</f>
        <v>44903</v>
      </c>
      <c r="K28" s="602">
        <f>H28+26</f>
        <v>44905</v>
      </c>
      <c r="L28" s="603">
        <f>H28+28</f>
        <v>44907</v>
      </c>
      <c r="M28" s="602">
        <f>H28+29</f>
        <v>44908</v>
      </c>
      <c r="N28" s="603" t="s">
        <v>31</v>
      </c>
      <c r="O28" s="603" t="s">
        <v>31</v>
      </c>
      <c r="P28" s="604" t="s">
        <v>31</v>
      </c>
      <c r="Q28" s="601" t="s">
        <v>31</v>
      </c>
      <c r="R28" s="601">
        <f>H28+30</f>
        <v>44909</v>
      </c>
      <c r="S28" s="605">
        <f>H28+29</f>
        <v>44908</v>
      </c>
      <c r="T28" s="180" t="s">
        <v>93</v>
      </c>
    </row>
    <row r="29" spans="1:21" ht="18" customHeight="1">
      <c r="A29" s="583" t="str">
        <f>+'S.AFRICA via SIN'!A36</f>
        <v>HANSA OSTERBURG</v>
      </c>
      <c r="B29" s="584" t="str">
        <f>+'S.AFRICA via SIN'!B36</f>
        <v>036S</v>
      </c>
      <c r="C29" s="585">
        <f>+'S.AFRICA via SIN'!C36</f>
        <v>44865</v>
      </c>
      <c r="D29" s="580" t="str">
        <f>+'S.AFRICA via SIN'!D36</f>
        <v>MON</v>
      </c>
      <c r="E29" s="586">
        <f>+'S.AFRICA via SIN'!E36</f>
        <v>44867</v>
      </c>
      <c r="F29" s="452"/>
      <c r="G29" s="502"/>
      <c r="H29" s="612"/>
      <c r="I29" s="309"/>
      <c r="J29" s="308"/>
      <c r="K29" s="310"/>
      <c r="L29" s="308"/>
      <c r="M29" s="310"/>
      <c r="N29" s="311"/>
      <c r="O29" s="311"/>
      <c r="P29" s="311"/>
      <c r="Q29" s="311"/>
      <c r="R29" s="308"/>
      <c r="S29" s="312"/>
      <c r="T29" s="294"/>
      <c r="U29"/>
    </row>
    <row r="30" spans="1:21">
      <c r="O30" s="159"/>
    </row>
    <row r="31" spans="1:21">
      <c r="S31" s="163" t="s">
        <v>32</v>
      </c>
    </row>
    <row r="32" spans="1:21" ht="15">
      <c r="A32" s="154" t="s">
        <v>33</v>
      </c>
      <c r="B32" s="154"/>
      <c r="C32" s="160"/>
      <c r="D32" s="161"/>
      <c r="E32" s="161"/>
      <c r="F32" s="162"/>
      <c r="G32" s="162"/>
      <c r="H32" s="162"/>
    </row>
    <row r="33" spans="1:19" ht="15">
      <c r="A33" s="362" t="s">
        <v>119</v>
      </c>
      <c r="B33" s="164"/>
      <c r="C33" s="176"/>
      <c r="D33" s="165"/>
      <c r="E33" s="165"/>
      <c r="F33" s="81"/>
      <c r="G33" s="247"/>
      <c r="H33" s="162"/>
      <c r="S33" s="60"/>
    </row>
    <row r="34" spans="1:19" ht="15">
      <c r="A34" s="282" t="s">
        <v>76</v>
      </c>
      <c r="B34" s="164"/>
      <c r="C34" s="176"/>
      <c r="D34" s="165"/>
      <c r="E34" s="165"/>
      <c r="F34" s="81"/>
      <c r="G34" s="247"/>
      <c r="H34" s="162"/>
      <c r="S34" s="60"/>
    </row>
    <row r="35" spans="1:19" ht="15">
      <c r="A35" s="1" t="s">
        <v>77</v>
      </c>
      <c r="B35" s="166"/>
      <c r="C35" s="167"/>
      <c r="D35" s="165"/>
      <c r="E35" s="165"/>
      <c r="F35" s="80"/>
      <c r="G35" s="245"/>
      <c r="H35" s="168"/>
      <c r="S35" s="60"/>
    </row>
    <row r="36" spans="1:19" ht="15">
      <c r="A36" s="155"/>
      <c r="B36" s="164"/>
      <c r="C36" s="176"/>
      <c r="D36" s="165"/>
      <c r="E36" s="165"/>
      <c r="F36" s="81"/>
      <c r="G36" s="247"/>
      <c r="H36" s="162"/>
      <c r="S36" s="60"/>
    </row>
    <row r="37" spans="1:19" ht="15">
      <c r="A37" s="156" t="s">
        <v>102</v>
      </c>
      <c r="B37" s="169"/>
      <c r="C37" s="177"/>
      <c r="D37" s="170"/>
      <c r="E37" s="171"/>
      <c r="F37" s="172"/>
      <c r="G37" s="259"/>
      <c r="H37" s="168"/>
      <c r="S37" s="60"/>
    </row>
    <row r="38" spans="1:19" ht="15">
      <c r="A38" s="156" t="s">
        <v>101</v>
      </c>
      <c r="B38" s="173"/>
      <c r="C38" s="174"/>
      <c r="D38" s="175"/>
      <c r="E38" s="178"/>
      <c r="F38" s="80"/>
      <c r="G38" s="245"/>
      <c r="H38" s="162"/>
      <c r="S38" s="60"/>
    </row>
    <row r="39" spans="1:19">
      <c r="S39" s="60"/>
    </row>
    <row r="42" spans="1:19">
      <c r="A42" s="179" t="s">
        <v>78</v>
      </c>
      <c r="B42" s="179"/>
      <c r="C42" s="179"/>
      <c r="D42" s="179"/>
      <c r="E42" s="179"/>
      <c r="F42" s="179"/>
      <c r="G42" s="260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</sheetData>
  <mergeCells count="7">
    <mergeCell ref="B1:S1"/>
    <mergeCell ref="B2:S2"/>
    <mergeCell ref="A8:B9"/>
    <mergeCell ref="F8:G8"/>
    <mergeCell ref="I8:S8"/>
    <mergeCell ref="F9:G9"/>
    <mergeCell ref="C8:D8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1"/>
  <sheetViews>
    <sheetView showGridLines="0" zoomScale="80" zoomScaleNormal="80" zoomScaleSheetLayoutView="80" workbookViewId="0">
      <selection activeCell="F28" sqref="F28"/>
    </sheetView>
  </sheetViews>
  <sheetFormatPr defaultColWidth="8" defaultRowHeight="14.25"/>
  <cols>
    <col min="1" max="1" width="22.109375" style="149" customWidth="1"/>
    <col min="2" max="2" width="14.21875" style="149" customWidth="1"/>
    <col min="3" max="3" width="8" style="144" bestFit="1" customWidth="1"/>
    <col min="4" max="4" width="6.33203125" style="144" customWidth="1"/>
    <col min="5" max="5" width="9.21875" style="144" customWidth="1"/>
    <col min="6" max="6" width="25.109375" style="145" customWidth="1"/>
    <col min="7" max="7" width="15.109375" style="149" customWidth="1"/>
    <col min="8" max="8" width="15.6640625" style="144" bestFit="1" customWidth="1"/>
    <col min="9" max="9" width="10.6640625" style="144" bestFit="1" customWidth="1"/>
    <col min="10" max="10" width="16.77734375" style="144" customWidth="1"/>
    <col min="11" max="11" width="8.21875" style="144" bestFit="1" customWidth="1"/>
    <col min="12" max="12" width="5.109375" style="144" bestFit="1" customWidth="1"/>
    <col min="13" max="13" width="5.21875" style="144" bestFit="1" customWidth="1"/>
    <col min="14" max="14" width="4.6640625" style="144" bestFit="1" customWidth="1"/>
    <col min="15" max="16384" width="8" style="144"/>
  </cols>
  <sheetData>
    <row r="1" spans="1:11" ht="18">
      <c r="B1" s="683" t="s">
        <v>0</v>
      </c>
      <c r="C1" s="683"/>
      <c r="D1" s="683"/>
      <c r="E1" s="683"/>
      <c r="F1" s="683"/>
      <c r="G1" s="683"/>
      <c r="H1" s="683"/>
      <c r="I1" s="683"/>
      <c r="J1" s="683"/>
    </row>
    <row r="2" spans="1:11" ht="18">
      <c r="B2" s="684" t="s">
        <v>7</v>
      </c>
      <c r="C2" s="684"/>
      <c r="D2" s="684"/>
      <c r="E2" s="684"/>
      <c r="F2" s="684"/>
      <c r="G2" s="684"/>
      <c r="H2" s="684"/>
      <c r="I2" s="684"/>
      <c r="J2" s="684"/>
    </row>
    <row r="3" spans="1:11" ht="15">
      <c r="A3" s="144"/>
      <c r="B3" s="153"/>
      <c r="C3" s="153"/>
      <c r="D3" s="153"/>
      <c r="E3" s="153"/>
      <c r="F3" s="150"/>
      <c r="G3" s="273"/>
      <c r="H3" s="153"/>
      <c r="I3" s="153"/>
      <c r="J3" s="153"/>
    </row>
    <row r="4" spans="1:11" ht="15">
      <c r="A4" s="198"/>
      <c r="B4" s="153"/>
      <c r="C4" s="153"/>
      <c r="D4" s="153"/>
      <c r="E4" s="153"/>
      <c r="F4" s="150"/>
      <c r="G4" s="273"/>
      <c r="H4" s="153"/>
      <c r="I4" s="153"/>
      <c r="J4" s="153"/>
    </row>
    <row r="5" spans="1:11" ht="15">
      <c r="A5" s="198"/>
      <c r="B5" s="153"/>
      <c r="C5" s="153"/>
      <c r="D5" s="153"/>
      <c r="E5" s="153"/>
      <c r="F5" s="150"/>
      <c r="G5" s="273"/>
      <c r="H5" s="153"/>
      <c r="I5" s="153"/>
      <c r="J5" s="153"/>
    </row>
    <row r="6" spans="1:11" ht="15">
      <c r="A6" s="198"/>
      <c r="B6" s="153"/>
      <c r="C6" s="153"/>
      <c r="D6" s="153"/>
      <c r="E6" s="153"/>
      <c r="F6" s="150"/>
      <c r="G6" s="273"/>
      <c r="H6" s="153"/>
      <c r="I6" s="153"/>
      <c r="J6" s="153"/>
    </row>
    <row r="7" spans="1:11" ht="15">
      <c r="A7" s="198" t="s">
        <v>14</v>
      </c>
      <c r="B7" s="191"/>
      <c r="C7" s="146"/>
      <c r="D7" s="146"/>
      <c r="E7" s="146"/>
      <c r="F7" s="278"/>
      <c r="G7" s="191"/>
      <c r="H7" s="192"/>
      <c r="I7" s="147"/>
      <c r="J7" s="148"/>
    </row>
    <row r="8" spans="1:11" ht="15" customHeight="1">
      <c r="A8" s="667" t="s">
        <v>120</v>
      </c>
      <c r="B8" s="668"/>
      <c r="C8" s="681" t="s">
        <v>17</v>
      </c>
      <c r="D8" s="682"/>
      <c r="E8" s="271" t="s">
        <v>18</v>
      </c>
      <c r="F8" s="686" t="s">
        <v>19</v>
      </c>
      <c r="G8" s="686"/>
      <c r="H8" s="352" t="s">
        <v>63</v>
      </c>
      <c r="I8" s="687" t="s">
        <v>18</v>
      </c>
      <c r="J8" s="688"/>
    </row>
    <row r="9" spans="1:11" ht="15">
      <c r="A9" s="669"/>
      <c r="B9" s="685"/>
      <c r="C9" s="437" t="s">
        <v>21</v>
      </c>
      <c r="D9" s="446"/>
      <c r="E9" s="266" t="s">
        <v>64</v>
      </c>
      <c r="F9" s="689" t="s">
        <v>83</v>
      </c>
      <c r="G9" s="689"/>
      <c r="H9" s="574" t="s">
        <v>18</v>
      </c>
      <c r="I9" s="272" t="s">
        <v>91</v>
      </c>
      <c r="J9" s="307" t="s">
        <v>109</v>
      </c>
    </row>
    <row r="10" spans="1:11" ht="15">
      <c r="A10" s="427">
        <f>+'S.AFRICA via SIN'!A9</f>
        <v>0</v>
      </c>
      <c r="B10" s="589">
        <f>+'S.AFRICA via SIN'!B9</f>
        <v>0</v>
      </c>
      <c r="C10" s="592"/>
      <c r="D10" s="595"/>
      <c r="E10" s="592"/>
      <c r="F10" s="588" t="s">
        <v>137</v>
      </c>
      <c r="G10" s="572" t="s">
        <v>152</v>
      </c>
      <c r="H10" s="569">
        <v>44842</v>
      </c>
      <c r="I10" s="569">
        <f>H10+12</f>
        <v>44854</v>
      </c>
      <c r="J10" s="573" t="s">
        <v>31</v>
      </c>
      <c r="K10" s="291" t="s">
        <v>108</v>
      </c>
    </row>
    <row r="11" spans="1:11" ht="15">
      <c r="A11" s="355" t="str">
        <f>+'S.AFRICA via SIN'!A10</f>
        <v>SANTA LOUKIA</v>
      </c>
      <c r="B11" s="590" t="str">
        <f>+'S.AFRICA via SIN'!B10</f>
        <v>202S</v>
      </c>
      <c r="C11" s="473">
        <f>+'S.AMERICA via SIN'!C11</f>
        <v>44836</v>
      </c>
      <c r="D11" s="596" t="s">
        <v>41</v>
      </c>
      <c r="E11" s="413">
        <f>C11+2</f>
        <v>44838</v>
      </c>
      <c r="F11" s="623" t="s">
        <v>255</v>
      </c>
      <c r="G11" s="412" t="s">
        <v>153</v>
      </c>
      <c r="H11" s="570">
        <v>44839</v>
      </c>
      <c r="I11" s="344" t="s">
        <v>31</v>
      </c>
      <c r="J11" s="345">
        <f>+H11+19</f>
        <v>44858</v>
      </c>
      <c r="K11" s="185" t="s">
        <v>113</v>
      </c>
    </row>
    <row r="12" spans="1:11" ht="15">
      <c r="A12" s="587" t="str">
        <f>+'S.AFRICA via SIN'!A12</f>
        <v>HANSA OSTERBURG</v>
      </c>
      <c r="B12" s="579" t="str">
        <f>+'S.AFRICA via SIN'!B12</f>
        <v>032S</v>
      </c>
      <c r="C12" s="593">
        <f>+'S.AFRICA via SIN'!C11</f>
        <v>44837</v>
      </c>
      <c r="D12" s="597" t="str">
        <f>+'S.AFRICA via SIN'!D11</f>
        <v>MON</v>
      </c>
      <c r="E12" s="597">
        <f>+'S.AFRICA via SIN'!E11</f>
        <v>44839</v>
      </c>
      <c r="F12" s="453"/>
      <c r="G12" s="412"/>
      <c r="H12" s="570"/>
      <c r="I12" s="344"/>
      <c r="J12" s="345"/>
      <c r="K12" s="185"/>
    </row>
    <row r="13" spans="1:11" ht="15">
      <c r="A13" s="484" t="str">
        <f>+'S.AFRICA via SIN'!A11</f>
        <v>CSCL LIMA</v>
      </c>
      <c r="B13" s="591" t="str">
        <f>+'S.AFRICA via SIN'!B11</f>
        <v>141S</v>
      </c>
      <c r="C13" s="594">
        <f>+'S.AMERICA via SIN'!C12</f>
        <v>44837</v>
      </c>
      <c r="D13" s="598" t="s">
        <v>40</v>
      </c>
      <c r="E13" s="486">
        <f>+C13+2</f>
        <v>44839</v>
      </c>
      <c r="F13" s="487"/>
      <c r="G13" s="488"/>
      <c r="H13" s="571"/>
      <c r="I13" s="489"/>
      <c r="J13" s="490"/>
      <c r="K13" s="185"/>
    </row>
    <row r="14" spans="1:11" ht="15">
      <c r="A14" s="427">
        <f>+'S.AFRICA via SIN'!A15</f>
        <v>0</v>
      </c>
      <c r="B14" s="589">
        <f>+'S.AFRICA via SIN'!B15</f>
        <v>0</v>
      </c>
      <c r="C14" s="592">
        <v>44603</v>
      </c>
      <c r="D14" s="595" t="s">
        <v>126</v>
      </c>
      <c r="E14" s="592"/>
      <c r="F14" s="588" t="s">
        <v>247</v>
      </c>
      <c r="G14" s="572" t="s">
        <v>248</v>
      </c>
      <c r="H14" s="569">
        <v>44856</v>
      </c>
      <c r="I14" s="569">
        <f>H14+12</f>
        <v>44868</v>
      </c>
      <c r="J14" s="573" t="s">
        <v>31</v>
      </c>
      <c r="K14" s="291" t="s">
        <v>108</v>
      </c>
    </row>
    <row r="15" spans="1:11" ht="15">
      <c r="A15" s="355" t="str">
        <f>+'S.AFRICA via SIN'!A16</f>
        <v>CAPE FAWLEY</v>
      </c>
      <c r="B15" s="590" t="str">
        <f>+'S.AFRICA via SIN'!B16</f>
        <v>083S</v>
      </c>
      <c r="C15" s="473">
        <f>+'S.AMERICA via SIN'!C15</f>
        <v>44843</v>
      </c>
      <c r="D15" s="596" t="s">
        <v>41</v>
      </c>
      <c r="E15" s="413">
        <f>C15+2</f>
        <v>44845</v>
      </c>
      <c r="F15" s="453" t="s">
        <v>136</v>
      </c>
      <c r="G15" s="412" t="s">
        <v>256</v>
      </c>
      <c r="H15" s="570">
        <v>44853</v>
      </c>
      <c r="I15" s="344" t="s">
        <v>31</v>
      </c>
      <c r="J15" s="345">
        <f>+H15+19</f>
        <v>44872</v>
      </c>
      <c r="K15" s="185" t="s">
        <v>113</v>
      </c>
    </row>
    <row r="16" spans="1:11" ht="15">
      <c r="A16" s="587" t="str">
        <f>+'S.AFRICA via SIN'!A18</f>
        <v>HANSA OSTERBURG</v>
      </c>
      <c r="B16" s="579" t="str">
        <f>+'S.AFRICA via SIN'!B18</f>
        <v>033S</v>
      </c>
      <c r="C16" s="593">
        <f>+'S.AFRICA via SIN'!C18</f>
        <v>44844</v>
      </c>
      <c r="D16" s="597" t="str">
        <f>+'S.AFRICA via SIN'!D18</f>
        <v>MON</v>
      </c>
      <c r="E16" s="597">
        <f>+'S.AFRICA via SIN'!E18</f>
        <v>44846</v>
      </c>
      <c r="F16" s="453"/>
      <c r="G16" s="412"/>
      <c r="H16" s="570"/>
      <c r="I16" s="344"/>
      <c r="J16" s="345"/>
      <c r="K16" s="185"/>
    </row>
    <row r="17" spans="1:12" ht="15">
      <c r="A17" s="484" t="str">
        <f>+'S.AFRICA via SIN'!A17</f>
        <v>SPIRIT OF CAPE TOWN</v>
      </c>
      <c r="B17" s="591" t="str">
        <f>+'S.AFRICA via SIN'!B17</f>
        <v>024S</v>
      </c>
      <c r="C17" s="594">
        <f>+'S.AMERICA via SIN'!C16</f>
        <v>44844</v>
      </c>
      <c r="D17" s="598" t="s">
        <v>40</v>
      </c>
      <c r="E17" s="486">
        <f>C17+2</f>
        <v>44846</v>
      </c>
      <c r="F17" s="487"/>
      <c r="G17" s="488"/>
      <c r="H17" s="571"/>
      <c r="I17" s="489"/>
      <c r="J17" s="490"/>
      <c r="K17" s="185"/>
    </row>
    <row r="18" spans="1:12" ht="15">
      <c r="A18" s="427">
        <f>+'S.AFRICA via SIN'!A21</f>
        <v>0</v>
      </c>
      <c r="B18" s="589">
        <f>+'S.AFRICA via SIN'!B21</f>
        <v>0</v>
      </c>
      <c r="C18" s="592"/>
      <c r="D18" s="595"/>
      <c r="E18" s="592"/>
      <c r="F18" s="588" t="s">
        <v>249</v>
      </c>
      <c r="G18" s="572" t="s">
        <v>250</v>
      </c>
      <c r="H18" s="569">
        <f>+H14+7</f>
        <v>44863</v>
      </c>
      <c r="I18" s="569">
        <f>H18+12</f>
        <v>44875</v>
      </c>
      <c r="J18" s="573" t="s">
        <v>31</v>
      </c>
      <c r="K18" s="291" t="s">
        <v>108</v>
      </c>
    </row>
    <row r="19" spans="1:12" ht="15">
      <c r="A19" s="355" t="str">
        <f>+'S.AFRICA via SIN'!A22</f>
        <v>SANTA LOUKIA</v>
      </c>
      <c r="B19" s="590" t="str">
        <f>+'S.AFRICA via SIN'!B22</f>
        <v>203S</v>
      </c>
      <c r="C19" s="473">
        <f>+'S.AMERICA via SIN'!C19</f>
        <v>44850</v>
      </c>
      <c r="D19" s="596" t="s">
        <v>122</v>
      </c>
      <c r="E19" s="413">
        <f>C19+2</f>
        <v>44852</v>
      </c>
      <c r="F19" s="623" t="s">
        <v>257</v>
      </c>
      <c r="G19" s="412" t="s">
        <v>258</v>
      </c>
      <c r="H19" s="570">
        <f>+H15+7</f>
        <v>44860</v>
      </c>
      <c r="I19" s="344" t="s">
        <v>31</v>
      </c>
      <c r="J19" s="345">
        <f>+H19+19</f>
        <v>44879</v>
      </c>
      <c r="K19" s="185" t="s">
        <v>113</v>
      </c>
    </row>
    <row r="20" spans="1:12" ht="15">
      <c r="A20" s="587" t="str">
        <f>+'S.AFRICA via SIN'!A24</f>
        <v>HANSA OSTERBURG</v>
      </c>
      <c r="B20" s="579" t="str">
        <f>+'S.AFRICA via SIN'!B24</f>
        <v>034S</v>
      </c>
      <c r="C20" s="593">
        <f>+'S.AFRICA via SIN'!C22</f>
        <v>44850</v>
      </c>
      <c r="D20" s="597" t="str">
        <f>+'S.AFRICA via SIN'!D22</f>
        <v>SUN</v>
      </c>
      <c r="E20" s="597">
        <f>+'S.AFRICA via SIN'!E22</f>
        <v>44852</v>
      </c>
      <c r="F20" s="453"/>
      <c r="G20" s="412"/>
      <c r="H20" s="570"/>
      <c r="I20" s="344"/>
      <c r="J20" s="345"/>
      <c r="K20" s="185"/>
    </row>
    <row r="21" spans="1:12" ht="15">
      <c r="A21" s="484" t="str">
        <f>+'S.AFRICA via SIN'!A23</f>
        <v>CSCL LIMA</v>
      </c>
      <c r="B21" s="591" t="str">
        <f>+'S.AFRICA via SIN'!B23</f>
        <v>142S</v>
      </c>
      <c r="C21" s="594">
        <f>+'S.AMERICA via SIN'!C21</f>
        <v>44851</v>
      </c>
      <c r="D21" s="598" t="s">
        <v>40</v>
      </c>
      <c r="E21" s="486">
        <f>C21+2</f>
        <v>44853</v>
      </c>
      <c r="F21" s="487"/>
      <c r="G21" s="488"/>
      <c r="H21" s="571"/>
      <c r="I21" s="489"/>
      <c r="J21" s="490"/>
      <c r="K21" s="185"/>
    </row>
    <row r="22" spans="1:12" ht="15">
      <c r="A22" s="427">
        <f>+'S.AFRICA via SIN'!A27</f>
        <v>0</v>
      </c>
      <c r="B22" s="589">
        <f>+'S.AFRICA via SIN'!B27</f>
        <v>0</v>
      </c>
      <c r="C22" s="592">
        <v>44603</v>
      </c>
      <c r="D22" s="595" t="s">
        <v>126</v>
      </c>
      <c r="E22" s="592"/>
      <c r="F22" s="588" t="s">
        <v>251</v>
      </c>
      <c r="G22" s="572" t="s">
        <v>252</v>
      </c>
      <c r="H22" s="569">
        <v>44866</v>
      </c>
      <c r="I22" s="569">
        <f>H22+12</f>
        <v>44878</v>
      </c>
      <c r="J22" s="573" t="s">
        <v>31</v>
      </c>
      <c r="K22" s="291" t="s">
        <v>108</v>
      </c>
    </row>
    <row r="23" spans="1:12" ht="15">
      <c r="A23" s="355" t="str">
        <f>+'S.AFRICA via SIN'!A28</f>
        <v>CAPE FAWLEY</v>
      </c>
      <c r="B23" s="590" t="str">
        <f>+'S.AFRICA via SIN'!B28</f>
        <v>084S</v>
      </c>
      <c r="C23" s="473">
        <f>+'S.AMERICA via SIN'!C23</f>
        <v>44857</v>
      </c>
      <c r="D23" s="596" t="s">
        <v>41</v>
      </c>
      <c r="E23" s="413">
        <f>C23+2</f>
        <v>44859</v>
      </c>
      <c r="F23" s="453" t="s">
        <v>138</v>
      </c>
      <c r="G23" s="412" t="s">
        <v>253</v>
      </c>
      <c r="H23" s="570">
        <f>+H19+7</f>
        <v>44867</v>
      </c>
      <c r="I23" s="344" t="s">
        <v>31</v>
      </c>
      <c r="J23" s="345">
        <f>+H23+19</f>
        <v>44886</v>
      </c>
      <c r="K23" s="185" t="s">
        <v>113</v>
      </c>
    </row>
    <row r="24" spans="1:12" ht="15">
      <c r="A24" s="587" t="str">
        <f>+'S.AFRICA via SIN'!A30</f>
        <v>HANSA OSTERBURG</v>
      </c>
      <c r="B24" s="579" t="str">
        <f>+'S.AFRICA via SIN'!B30</f>
        <v>035S</v>
      </c>
      <c r="C24" s="593">
        <f>+'S.AFRICA via SIN'!C30</f>
        <v>44858</v>
      </c>
      <c r="D24" s="597" t="str">
        <f>+'S.AFRICA via SIN'!D30</f>
        <v>MON</v>
      </c>
      <c r="E24" s="597">
        <f>+'S.AFRICA via SIN'!E26</f>
        <v>0</v>
      </c>
      <c r="F24" s="453"/>
      <c r="G24" s="412"/>
      <c r="H24" s="570"/>
      <c r="I24" s="344"/>
      <c r="J24" s="345"/>
      <c r="K24" s="185"/>
    </row>
    <row r="25" spans="1:12" ht="15">
      <c r="A25" s="484" t="str">
        <f>+'S.AFRICA via SIN'!A29</f>
        <v>SPIRIT OF CAPE TOWN</v>
      </c>
      <c r="B25" s="591" t="str">
        <f>+'S.AFRICA via SIN'!B29</f>
        <v>025S</v>
      </c>
      <c r="C25" s="594">
        <f>+'S.AMERICA via SIN'!C24</f>
        <v>44858</v>
      </c>
      <c r="D25" s="598" t="s">
        <v>40</v>
      </c>
      <c r="E25" s="486">
        <f>C25+2</f>
        <v>44860</v>
      </c>
      <c r="F25" s="487"/>
      <c r="G25" s="488"/>
      <c r="H25" s="571"/>
      <c r="I25" s="489"/>
      <c r="J25" s="490"/>
      <c r="K25" s="185"/>
    </row>
    <row r="26" spans="1:12" ht="15">
      <c r="A26" s="427">
        <f>+'S.AFRICA via SIN'!A33</f>
        <v>0</v>
      </c>
      <c r="B26" s="589">
        <f>+'S.AFRICA via SIN'!B33</f>
        <v>0</v>
      </c>
      <c r="C26" s="592">
        <v>44603</v>
      </c>
      <c r="D26" s="595" t="s">
        <v>126</v>
      </c>
      <c r="E26" s="592"/>
      <c r="F26" s="697" t="s">
        <v>254</v>
      </c>
      <c r="G26" s="572" t="s">
        <v>246</v>
      </c>
      <c r="H26" s="569">
        <v>44870</v>
      </c>
      <c r="I26" s="569">
        <f>H26+12</f>
        <v>44882</v>
      </c>
      <c r="J26" s="573" t="s">
        <v>31</v>
      </c>
      <c r="K26" s="291" t="s">
        <v>108</v>
      </c>
    </row>
    <row r="27" spans="1:12" ht="15">
      <c r="A27" s="355" t="str">
        <f>'S.AFRICA via SIN'!A34</f>
        <v>SANTA LOUKIA</v>
      </c>
      <c r="B27" s="590" t="str">
        <f>'S.AFRICA via SIN'!B34</f>
        <v>204S</v>
      </c>
      <c r="C27" s="473">
        <f>+'S.AMERICA via SIN'!C27</f>
        <v>44864</v>
      </c>
      <c r="D27" s="596" t="s">
        <v>41</v>
      </c>
      <c r="E27" s="413">
        <f>C27+2</f>
        <v>44866</v>
      </c>
      <c r="F27" s="623" t="s">
        <v>255</v>
      </c>
      <c r="G27" s="412" t="s">
        <v>259</v>
      </c>
      <c r="H27" s="570">
        <f>+H23+7</f>
        <v>44874</v>
      </c>
      <c r="I27" s="344" t="s">
        <v>31</v>
      </c>
      <c r="J27" s="345">
        <f>+H27+19</f>
        <v>44893</v>
      </c>
      <c r="K27" s="185" t="s">
        <v>113</v>
      </c>
    </row>
    <row r="28" spans="1:12" ht="15">
      <c r="A28" s="587" t="str">
        <f>+'S.AFRICA via SIN'!A36</f>
        <v>HANSA OSTERBURG</v>
      </c>
      <c r="B28" s="579" t="str">
        <f>+'S.AFRICA via SIN'!B36</f>
        <v>036S</v>
      </c>
      <c r="C28" s="593">
        <f>+'S.AFRICA via SIN'!C36</f>
        <v>44865</v>
      </c>
      <c r="D28" s="597" t="str">
        <f>+'S.AFRICA via SIN'!D36</f>
        <v>MON</v>
      </c>
      <c r="E28" s="597">
        <f>+'S.AFRICA via SIN'!E36</f>
        <v>44867</v>
      </c>
      <c r="H28" s="570"/>
      <c r="I28" s="344"/>
      <c r="J28" s="345"/>
      <c r="K28" s="185"/>
    </row>
    <row r="29" spans="1:12" ht="15">
      <c r="A29" s="484" t="str">
        <f>+'S.AFRICA via SIN'!A35</f>
        <v>CSCL LIMA</v>
      </c>
      <c r="B29" s="591" t="str">
        <f>+'S.AFRICA via SIN'!B35</f>
        <v>143S</v>
      </c>
      <c r="C29" s="594">
        <f>+'S.AMERICA via SIN'!C28</f>
        <v>44865</v>
      </c>
      <c r="D29" s="598" t="s">
        <v>40</v>
      </c>
      <c r="E29" s="486">
        <f>C29+2</f>
        <v>44867</v>
      </c>
      <c r="F29" s="487"/>
      <c r="G29" s="488"/>
      <c r="H29" s="571"/>
      <c r="I29" s="489"/>
      <c r="J29" s="490"/>
      <c r="K29" s="185"/>
    </row>
    <row r="30" spans="1:12" ht="15">
      <c r="A30" s="485"/>
      <c r="B30" s="450"/>
      <c r="C30" s="476"/>
      <c r="D30" s="450"/>
      <c r="E30" s="476"/>
      <c r="F30" s="491"/>
      <c r="G30" s="492"/>
      <c r="H30" s="493"/>
      <c r="I30" s="494"/>
      <c r="J30" s="495"/>
      <c r="K30" s="409"/>
    </row>
    <row r="31" spans="1:12">
      <c r="A31" s="189"/>
      <c r="B31" s="189"/>
      <c r="C31" s="161"/>
      <c r="D31" s="161"/>
      <c r="E31" s="161"/>
      <c r="F31" s="292"/>
      <c r="G31" s="189"/>
      <c r="H31" s="161"/>
      <c r="I31" s="159"/>
      <c r="L31" s="190"/>
    </row>
    <row r="32" spans="1:12">
      <c r="A32" s="189"/>
      <c r="B32" s="189"/>
      <c r="C32" s="161"/>
      <c r="D32" s="161"/>
      <c r="E32" s="161"/>
      <c r="F32" s="292"/>
      <c r="G32" s="189"/>
      <c r="H32" s="161"/>
      <c r="I32" s="159"/>
      <c r="J32" s="163" t="s">
        <v>32</v>
      </c>
      <c r="L32" s="190"/>
    </row>
    <row r="33" spans="1:23" ht="15">
      <c r="A33" s="154" t="s">
        <v>33</v>
      </c>
      <c r="B33" s="154"/>
      <c r="C33" s="160"/>
      <c r="D33" s="161"/>
      <c r="E33" s="161"/>
      <c r="F33" s="293"/>
      <c r="G33" s="274"/>
      <c r="H33" s="162"/>
      <c r="I33" s="162"/>
      <c r="K33" s="161"/>
      <c r="L33" s="161"/>
    </row>
    <row r="34" spans="1:23" ht="15">
      <c r="A34" s="362" t="s">
        <v>119</v>
      </c>
      <c r="B34" s="186"/>
      <c r="C34" s="187"/>
      <c r="D34" s="187"/>
      <c r="E34" s="187"/>
      <c r="F34" s="293"/>
      <c r="G34" s="274"/>
      <c r="H34" s="162"/>
      <c r="I34" s="162"/>
      <c r="L34" s="145"/>
      <c r="M34" s="145"/>
      <c r="N34" s="145"/>
    </row>
    <row r="35" spans="1:23" s="124" customFormat="1" ht="15">
      <c r="A35" s="282" t="s">
        <v>76</v>
      </c>
      <c r="B35" s="183"/>
      <c r="C35" s="176"/>
      <c r="D35" s="165"/>
      <c r="E35" s="165"/>
      <c r="F35" s="188"/>
      <c r="G35" s="275"/>
      <c r="H35" s="162"/>
      <c r="Q35" s="144"/>
      <c r="R35" s="144"/>
      <c r="S35" s="144"/>
      <c r="T35" s="144"/>
      <c r="U35" s="144"/>
      <c r="V35" s="144"/>
      <c r="W35" s="144"/>
    </row>
    <row r="36" spans="1:23" s="124" customFormat="1" ht="15">
      <c r="A36" s="1" t="s">
        <v>77</v>
      </c>
      <c r="B36" s="183"/>
      <c r="C36" s="176"/>
      <c r="D36" s="165"/>
      <c r="E36" s="165"/>
      <c r="F36" s="188"/>
      <c r="G36" s="275"/>
      <c r="H36" s="162"/>
      <c r="Q36" s="144"/>
      <c r="R36" s="144"/>
      <c r="S36" s="144"/>
      <c r="T36" s="144"/>
      <c r="U36" s="144"/>
      <c r="V36" s="144"/>
      <c r="W36" s="144"/>
    </row>
    <row r="37" spans="1:23" ht="15">
      <c r="A37" s="155"/>
      <c r="B37" s="164"/>
      <c r="C37" s="176"/>
      <c r="D37" s="165"/>
      <c r="E37" s="165"/>
      <c r="F37" s="81"/>
      <c r="G37" s="276"/>
      <c r="H37" s="162"/>
      <c r="I37" s="162"/>
      <c r="K37" s="161"/>
      <c r="L37" s="161"/>
    </row>
    <row r="38" spans="1:23" ht="15">
      <c r="A38" s="156" t="s">
        <v>102</v>
      </c>
      <c r="B38" s="169"/>
      <c r="C38" s="177"/>
      <c r="D38" s="170"/>
      <c r="E38" s="171"/>
      <c r="F38" s="172"/>
      <c r="G38" s="277"/>
      <c r="H38" s="168"/>
      <c r="I38" s="168"/>
      <c r="K38" s="161"/>
      <c r="L38" s="161"/>
    </row>
    <row r="39" spans="1:23" ht="15">
      <c r="A39" s="156" t="s">
        <v>101</v>
      </c>
      <c r="B39" s="173"/>
      <c r="C39" s="174"/>
      <c r="D39" s="175"/>
      <c r="E39" s="178"/>
      <c r="F39" s="80"/>
      <c r="G39" s="242"/>
      <c r="H39" s="162"/>
      <c r="I39" s="162"/>
      <c r="K39" s="161"/>
      <c r="L39" s="161"/>
    </row>
    <row r="40" spans="1:23">
      <c r="A40" s="189"/>
      <c r="B40" s="189"/>
      <c r="C40" s="161"/>
      <c r="D40" s="161"/>
      <c r="E40" s="161"/>
      <c r="F40" s="292"/>
      <c r="G40" s="189"/>
      <c r="H40" s="161"/>
      <c r="I40" s="161"/>
      <c r="J40" s="161"/>
      <c r="K40" s="161"/>
      <c r="L40" s="161"/>
    </row>
    <row r="41" spans="1:23">
      <c r="A41" s="189"/>
      <c r="B41" s="189"/>
      <c r="C41" s="161"/>
      <c r="D41" s="161"/>
      <c r="E41" s="161"/>
      <c r="F41" s="292"/>
      <c r="G41" s="189"/>
      <c r="H41" s="161"/>
      <c r="I41" s="161"/>
      <c r="J41" s="161"/>
      <c r="K41" s="161"/>
      <c r="L41" s="161"/>
    </row>
  </sheetData>
  <mergeCells count="7">
    <mergeCell ref="B1:J1"/>
    <mergeCell ref="B2:J2"/>
    <mergeCell ref="A8:B9"/>
    <mergeCell ref="C8:D8"/>
    <mergeCell ref="F8:G8"/>
    <mergeCell ref="I8:J8"/>
    <mergeCell ref="F9:G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revision/>
  <dcterms:created xsi:type="dcterms:W3CDTF">1999-08-17T08:14:37Z</dcterms:created>
  <dcterms:modified xsi:type="dcterms:W3CDTF">2022-09-26T08:02:38Z</dcterms:modified>
</cp:coreProperties>
</file>